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lutterby/Documents/3 CHOICES CREATIVE COMMUNICATIONS/@CLIENT WORK/CSE - Cann social equity (Launch)/CSE001.3 - course content/CSE01.3.3 Do the Numbers/Additional downloadable resources - source documents/kenneth mason - cash flows/"/>
    </mc:Choice>
  </mc:AlternateContent>
  <xr:revisionPtr revIDLastSave="0" documentId="8_{0CCF5776-547F-1D4B-8C17-538C40E3FEE1}" xr6:coauthVersionLast="47" xr6:coauthVersionMax="47" xr10:uidLastSave="{00000000-0000-0000-0000-000000000000}"/>
  <bookViews>
    <workbookView xWindow="0" yWindow="500" windowWidth="58060" windowHeight="37880" activeTab="1" xr2:uid="{85F3303D-88CC-4FB4-BB8D-B048B49D76FD}"/>
  </bookViews>
  <sheets>
    <sheet name="Cover" sheetId="5" r:id="rId1"/>
    <sheet name="Monthly Summary" sheetId="1" r:id="rId2"/>
    <sheet name="Charts" sheetId="2" r:id="rId3"/>
    <sheet name="Bank Accounts" sheetId="6" r:id="rId4"/>
    <sheet name="Settings" sheetId="3" r:id="rId5"/>
    <sheet name="About" sheetId="4" state="hidden" r:id="rId6"/>
  </sheets>
  <definedNames>
    <definedName name="CashBalanceRow">OFFSET('Monthly Summary'!$E$113,0,0,1,COUNTA('Monthly Summary'!$E$113:$BB$113))</definedName>
    <definedName name="CashBalancesRow">OFFSET('Monthly Summary'!$E$7,0,0,1,COUNTA('Monthly Summary'!$E$7:$BB$7))</definedName>
    <definedName name="DatesRow">OFFSET('Monthly Summary'!$E$6,0,0,1,COUNTA('Monthly Summary'!$E$6:$BB$6))</definedName>
    <definedName name="InflowsRow">OFFSET('Monthly Summary'!$E$18,0,0,1,COUNTA('Monthly Summary'!$E$18:$BB$18))</definedName>
    <definedName name="OutflowsRow">OFFSET('Monthly Summary'!$E$109,0,0,1,COUNTA('Monthly Summary'!$E$109:$BB$109))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3" l="1"/>
  <c r="C19" i="6"/>
  <c r="I107" i="1"/>
  <c r="H107" i="1"/>
  <c r="G107" i="1"/>
  <c r="F107" i="1"/>
  <c r="E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107" i="1" s="1"/>
  <c r="I35" i="1"/>
  <c r="I109" i="1" s="1"/>
  <c r="H35" i="1"/>
  <c r="H109" i="1" s="1"/>
  <c r="G35" i="1"/>
  <c r="G109" i="1" s="1"/>
  <c r="F35" i="1"/>
  <c r="F109" i="1" s="1"/>
  <c r="E35" i="1"/>
  <c r="E109" i="1" s="1"/>
  <c r="C35" i="1"/>
  <c r="F18" i="1"/>
  <c r="I16" i="1"/>
  <c r="H16" i="1"/>
  <c r="G16" i="1"/>
  <c r="F16" i="1"/>
  <c r="E16" i="1"/>
  <c r="C15" i="1"/>
  <c r="C14" i="1"/>
  <c r="C16" i="1" s="1"/>
  <c r="I11" i="1"/>
  <c r="I18" i="1" s="1"/>
  <c r="H11" i="1"/>
  <c r="H18" i="1" s="1"/>
  <c r="H111" i="1" s="1"/>
  <c r="G11" i="1"/>
  <c r="G18" i="1" s="1"/>
  <c r="G111" i="1" s="1"/>
  <c r="F11" i="1"/>
  <c r="E11" i="1"/>
  <c r="E18" i="1" s="1"/>
  <c r="E111" i="1" s="1"/>
  <c r="C11" i="1"/>
  <c r="D7" i="1"/>
  <c r="I6" i="1"/>
  <c r="H6" i="1"/>
  <c r="E6" i="1"/>
  <c r="E7" i="1" l="1"/>
  <c r="E113" i="1" s="1"/>
  <c r="I111" i="1"/>
  <c r="F111" i="1"/>
  <c r="H7" i="1" l="1"/>
  <c r="H113" i="1" s="1"/>
  <c r="I7" i="1" s="1"/>
  <c r="I113" i="1" s="1"/>
  <c r="D12" i="3" l="1"/>
  <c r="D13" i="3" s="1"/>
  <c r="D14" i="3" s="1"/>
  <c r="E19" i="3" s="1"/>
  <c r="D18" i="3" s="1"/>
  <c r="E18" i="3" s="1"/>
  <c r="D17" i="3" s="1"/>
  <c r="E17" i="3" s="1"/>
</calcChain>
</file>

<file path=xl/sharedStrings.xml><?xml version="1.0" encoding="utf-8"?>
<sst xmlns="http://schemas.openxmlformats.org/spreadsheetml/2006/main" count="182" uniqueCount="158">
  <si>
    <t>CASH FLOW</t>
  </si>
  <si>
    <t>SETTINGS</t>
  </si>
  <si>
    <t>ABOUT</t>
  </si>
  <si>
    <t>Inflows</t>
  </si>
  <si>
    <t>Total Amount</t>
  </si>
  <si>
    <t>Due Date</t>
  </si>
  <si>
    <t>Outstanding Invoices:</t>
  </si>
  <si>
    <t>Subtotal - Open Invoices (AR)</t>
  </si>
  <si>
    <t>Outflows</t>
  </si>
  <si>
    <t>Outstanding Bills</t>
  </si>
  <si>
    <t>Cash Flow Settings</t>
  </si>
  <si>
    <t>Starting cash:</t>
  </si>
  <si>
    <t>Show red when cash balance is less than:</t>
  </si>
  <si>
    <t>Calculations:</t>
  </si>
  <si>
    <t>Highest cash</t>
  </si>
  <si>
    <t>High less red</t>
  </si>
  <si>
    <t>1/3 factor</t>
  </si>
  <si>
    <t>Low</t>
  </si>
  <si>
    <t>High</t>
  </si>
  <si>
    <t>Highest cash balance range</t>
  </si>
  <si>
    <t>Medium cash balance range</t>
  </si>
  <si>
    <t>Lowest cash balance range</t>
  </si>
  <si>
    <t>--</t>
  </si>
  <si>
    <t xml:space="preserve">CashFlowTool Excel Report </t>
  </si>
  <si>
    <t>Getting started with CashFlowTool</t>
  </si>
  <si>
    <t>CashFlowTool Forecast guide</t>
  </si>
  <si>
    <t>CashFlowTool Support</t>
  </si>
  <si>
    <t>CashFlow Report:</t>
  </si>
  <si>
    <t>Company Name</t>
  </si>
  <si>
    <t>Account Name</t>
  </si>
  <si>
    <t>Balance</t>
  </si>
  <si>
    <t>Total:</t>
  </si>
  <si>
    <t>Bank account balances as of:</t>
  </si>
  <si>
    <t>Active Accounts:</t>
  </si>
  <si>
    <t>The Healing Center - Fitchburg Cannabis Dispensary</t>
  </si>
  <si>
    <t>actual</t>
  </si>
  <si>
    <t>forecast</t>
  </si>
  <si>
    <t>&lt;-- actual/forecast</t>
  </si>
  <si>
    <t>Forecast as of:</t>
  </si>
  <si>
    <t>Other inflows</t>
  </si>
  <si>
    <t>All other JOURNAL ENTRY transaction types</t>
  </si>
  <si>
    <t>All other DEPOSIT transaction types</t>
  </si>
  <si>
    <t>Subtotal - Other inflows</t>
  </si>
  <si>
    <t>Total inflows</t>
  </si>
  <si>
    <t>Amount</t>
  </si>
  <si>
    <t>Subtotal - Unpaid Bills (AP)</t>
  </si>
  <si>
    <t>Other outflows</t>
  </si>
  <si>
    <t>Subtotal - Other outflows</t>
  </si>
  <si>
    <t>Total outflows</t>
  </si>
  <si>
    <t>Net cash inflow / (outflow)</t>
  </si>
  <si>
    <t>Cash balance, ending</t>
  </si>
  <si>
    <t>Cash - On Site</t>
  </si>
  <si>
    <t>NB Cash Depository Checking x3713</t>
  </si>
  <si>
    <t>NB City Tax Account  x6693</t>
  </si>
  <si>
    <t>NB Maintenance Account x0938</t>
  </si>
  <si>
    <t>NB Operating Checking x6668</t>
  </si>
  <si>
    <t>NB Payroll Checking x1288</t>
  </si>
  <si>
    <t>NB Tax Checking x3721</t>
  </si>
  <si>
    <t>Payroll Clearing</t>
  </si>
  <si>
    <t>Inactive Accounts (balance = 0):</t>
  </si>
  <si>
    <t>ATM Machine (deleted)</t>
  </si>
  <si>
    <t>cash (deleted)</t>
  </si>
  <si>
    <t>Coin (deleted)</t>
  </si>
  <si>
    <t>green bits Cash Tendered Balance (deleted)</t>
  </si>
  <si>
    <t>Safe (deleted)</t>
  </si>
  <si>
    <t>Cash Bank Account (deleted)</t>
  </si>
  <si>
    <t>Century Bank #8373-Payroll (deleted)</t>
  </si>
  <si>
    <t>Eastern Bank #2694 - Depository Account (deleted)</t>
  </si>
  <si>
    <t>Eastern Bank #2708 - Tax (deleted)</t>
  </si>
  <si>
    <t>Eastern Bank #4927 - Operating (deleted)</t>
  </si>
  <si>
    <t>Eastern Bank #8373 - Payroll (deleted)</t>
  </si>
  <si>
    <t>Inter-Company Settlement Bank - Docyt</t>
  </si>
  <si>
    <t>inter\-company settlement bank \- docyt (deleted)</t>
  </si>
  <si>
    <t>Undeposited Funds</t>
  </si>
  <si>
    <t>Vendor #1</t>
  </si>
  <si>
    <t>Vendor #2</t>
  </si>
  <si>
    <t>Vendor #3</t>
  </si>
  <si>
    <t>Vendor #4</t>
  </si>
  <si>
    <t>Vendor #5</t>
  </si>
  <si>
    <t>Vendor #6</t>
  </si>
  <si>
    <t>Vendor #7</t>
  </si>
  <si>
    <t>Vendor #8</t>
  </si>
  <si>
    <t>Vendor #9</t>
  </si>
  <si>
    <t>Vendor #10</t>
  </si>
  <si>
    <t>Vendor #11</t>
  </si>
  <si>
    <t>Vendor #12</t>
  </si>
  <si>
    <t>Vendor #13</t>
  </si>
  <si>
    <t>Vendor #14</t>
  </si>
  <si>
    <t>Vendor #15</t>
  </si>
  <si>
    <t>Vendor #16</t>
  </si>
  <si>
    <t>Vendor #17</t>
  </si>
  <si>
    <t>Vendor #18</t>
  </si>
  <si>
    <t>Vendor #19</t>
  </si>
  <si>
    <t>Vendor #20</t>
  </si>
  <si>
    <t>Vendor #21</t>
  </si>
  <si>
    <t>Vendor #22</t>
  </si>
  <si>
    <t>Vendor #23</t>
  </si>
  <si>
    <t>Vendor #24</t>
  </si>
  <si>
    <t>Vendor #25</t>
  </si>
  <si>
    <t>Vendor #26</t>
  </si>
  <si>
    <t>Vendor #27</t>
  </si>
  <si>
    <t>Vendor #28</t>
  </si>
  <si>
    <t>Vendor #29</t>
  </si>
  <si>
    <t>Vendor #30</t>
  </si>
  <si>
    <t>Vendor #31</t>
  </si>
  <si>
    <t>Vendor #32</t>
  </si>
  <si>
    <t>Vendor #33</t>
  </si>
  <si>
    <t>Vendor #34</t>
  </si>
  <si>
    <t>Vendor #35</t>
  </si>
  <si>
    <t>Vendor #36</t>
  </si>
  <si>
    <t>Vendor #37</t>
  </si>
  <si>
    <t>Vendor #38</t>
  </si>
  <si>
    <t>Vendor #39</t>
  </si>
  <si>
    <t>Vendor #40</t>
  </si>
  <si>
    <t>Vendor #41</t>
  </si>
  <si>
    <t>Vendor #42</t>
  </si>
  <si>
    <t>Vendor #43</t>
  </si>
  <si>
    <t>Vendor #44</t>
  </si>
  <si>
    <t>Vendor #45</t>
  </si>
  <si>
    <t>Vendor #46</t>
  </si>
  <si>
    <t>Vendor #47</t>
  </si>
  <si>
    <t>Vendor #48</t>
  </si>
  <si>
    <t>Vendor #49</t>
  </si>
  <si>
    <t>Vendor #50</t>
  </si>
  <si>
    <t>Vendor #51</t>
  </si>
  <si>
    <t>Vendor #52</t>
  </si>
  <si>
    <t>Vendor #53</t>
  </si>
  <si>
    <t>Vendor #54</t>
  </si>
  <si>
    <t>Vendor #55</t>
  </si>
  <si>
    <t>Vendor #56</t>
  </si>
  <si>
    <t>Vendor #57</t>
  </si>
  <si>
    <t>Vendor #58</t>
  </si>
  <si>
    <t>Vendor #59</t>
  </si>
  <si>
    <t>Vendor #60</t>
  </si>
  <si>
    <t>Vendor #61</t>
  </si>
  <si>
    <t>Vendor #62</t>
  </si>
  <si>
    <t>Vendor #63</t>
  </si>
  <si>
    <t>Vendor #64</t>
  </si>
  <si>
    <t>Vendor #65</t>
  </si>
  <si>
    <t>Vendor #66</t>
  </si>
  <si>
    <t>Vendor #67</t>
  </si>
  <si>
    <t>Vendor #68</t>
  </si>
  <si>
    <t>Vendor #69</t>
  </si>
  <si>
    <t>Vendor #70</t>
  </si>
  <si>
    <t>Vendor #71</t>
  </si>
  <si>
    <t>Vendor #72</t>
  </si>
  <si>
    <t>Vendor #73</t>
  </si>
  <si>
    <t>Vendor #74</t>
  </si>
  <si>
    <t>Vendor #75</t>
  </si>
  <si>
    <t>Vendor #76</t>
  </si>
  <si>
    <t>Vendor #77</t>
  </si>
  <si>
    <t>Vendor #78</t>
  </si>
  <si>
    <t>Vendor #79</t>
  </si>
  <si>
    <t>Vendor #80</t>
  </si>
  <si>
    <t>Vendor #81</t>
  </si>
  <si>
    <t>Vendor #82</t>
  </si>
  <si>
    <t>Oct 5-Oct 31</t>
  </si>
  <si>
    <t>Oct 1-Oct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</si>
</sst>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[$-409]d\-mmm;@"/>
    <numFmt numFmtId="165" formatCode="yyyy\-mm\-dd;@"/>
    <numFmt numFmtId="166" formatCode="_([$$-409]* #,##0.00_);_([$$-409]* \(#,##0.00\);_([$$-409]* &quot;-&quot;??_);_(@_)"/>
    <numFmt numFmtId="167" formatCode=";;;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u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u/>
      <sz val="11"/>
      <color theme="1" tint="4.9989318521683403E-2"/>
      <name val="Calibri"/>
      <family val="2"/>
      <scheme val="minor"/>
    </font>
    <font>
      <sz val="8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5E7594"/>
        <bgColor indexed="64"/>
      </patternFill>
    </fill>
    <fill>
      <patternFill patternType="solid">
        <fgColor rgb="FF5F7593"/>
        <bgColor indexed="64"/>
      </patternFill>
    </fill>
    <fill>
      <patternFill patternType="solid">
        <fgColor rgb="FF5D7391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AD9C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9A099"/>
        <bgColor indexed="64"/>
      </patternFill>
    </fill>
    <fill>
      <patternFill patternType="solid">
        <fgColor rgb="FF6DA94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D4E8C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ck">
        <color theme="4"/>
      </top>
      <bottom style="thick">
        <color theme="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60">
    <xf numFmtId="0" fontId="0" fillId="0" borderId="0"/>
    <xf numFmtId="0" fontId="6" fillId="4" borderId="0" applyNumberFormat="0" applyProtection="0">
      <alignment vertical="center"/>
    </xf>
    <xf numFmtId="0" fontId="7" fillId="0" borderId="0" applyNumberFormat="0" applyFill="0" applyBorder="0" applyAlignment="0" applyProtection="0"/>
    <xf numFmtId="0" fontId="8" fillId="3" borderId="1">
      <alignment horizontal="center" vertical="center"/>
    </xf>
    <xf numFmtId="0" fontId="9" fillId="0" borderId="0">
      <alignment horizontal="right"/>
    </xf>
    <xf numFmtId="164" fontId="1" fillId="5" borderId="2">
      <alignment horizontal="center" vertical="center"/>
    </xf>
    <xf numFmtId="44" fontId="2" fillId="0" borderId="0"/>
    <xf numFmtId="16" fontId="2" fillId="0" borderId="0"/>
    <xf numFmtId="16" fontId="2" fillId="0" borderId="0">
      <alignment horizontal="right"/>
    </xf>
    <xf numFmtId="0" fontId="5" fillId="7" borderId="0"/>
    <xf numFmtId="0" fontId="1" fillId="7" borderId="0"/>
    <xf numFmtId="0" fontId="10" fillId="8" borderId="0"/>
    <xf numFmtId="44" fontId="1" fillId="9" borderId="0"/>
    <xf numFmtId="165" fontId="11" fillId="0" borderId="0">
      <alignment horizontal="center"/>
    </xf>
    <xf numFmtId="0" fontId="10" fillId="0" borderId="0">
      <alignment horizontal="left" indent="3"/>
    </xf>
    <xf numFmtId="166" fontId="3" fillId="0" borderId="0"/>
    <xf numFmtId="0" fontId="2" fillId="0" borderId="0">
      <alignment horizontal="left" indent="1"/>
    </xf>
    <xf numFmtId="166" fontId="2" fillId="0" borderId="0"/>
    <xf numFmtId="166" fontId="12" fillId="0" borderId="3"/>
    <xf numFmtId="0" fontId="13" fillId="7" borderId="4"/>
    <xf numFmtId="166" fontId="4" fillId="7" borderId="4"/>
    <xf numFmtId="0" fontId="5" fillId="10" borderId="0"/>
    <xf numFmtId="0" fontId="1" fillId="10" borderId="0"/>
    <xf numFmtId="0" fontId="13" fillId="11" borderId="4"/>
    <xf numFmtId="166" fontId="4" fillId="11" borderId="4"/>
    <xf numFmtId="0" fontId="13" fillId="0" borderId="4"/>
    <xf numFmtId="166" fontId="9" fillId="0" borderId="4"/>
    <xf numFmtId="0" fontId="13" fillId="0" borderId="5"/>
    <xf numFmtId="166" fontId="9" fillId="0" borderId="5"/>
    <xf numFmtId="166" fontId="1" fillId="11" borderId="6"/>
    <xf numFmtId="166" fontId="1" fillId="13" borderId="6">
      <alignment horizontal="center" vertical="center"/>
    </xf>
    <xf numFmtId="166" fontId="1" fillId="6" borderId="0"/>
    <xf numFmtId="166" fontId="1" fillId="14" borderId="0"/>
    <xf numFmtId="166" fontId="1" fillId="15" borderId="0"/>
    <xf numFmtId="166" fontId="1" fillId="16" borderId="0"/>
    <xf numFmtId="167" fontId="1" fillId="0" borderId="0"/>
    <xf numFmtId="0" fontId="16" fillId="0" borderId="0">
      <alignment horizontal="center" vertical="center"/>
    </xf>
    <xf numFmtId="16" fontId="1" fillId="6" borderId="0">
      <alignment horizontal="right"/>
    </xf>
    <xf numFmtId="0" fontId="16" fillId="6" borderId="0">
      <alignment horizontal="center" vertical="center"/>
    </xf>
    <xf numFmtId="44" fontId="1" fillId="6" borderId="0"/>
    <xf numFmtId="166" fontId="3" fillId="6" borderId="0"/>
    <xf numFmtId="166" fontId="12" fillId="6" borderId="3"/>
    <xf numFmtId="0" fontId="3" fillId="6" borderId="0">
      <alignment horizontal="center" vertical="center"/>
    </xf>
    <xf numFmtId="0" fontId="13" fillId="6" borderId="0">
      <alignment horizontal="center"/>
    </xf>
    <xf numFmtId="16" fontId="1" fillId="6" borderId="0">
      <alignment horizontal="right"/>
    </xf>
    <xf numFmtId="0" fontId="9" fillId="17" borderId="0">
      <alignment horizontal="center" vertical="center"/>
    </xf>
    <xf numFmtId="44" fontId="1" fillId="0" borderId="0"/>
    <xf numFmtId="166" fontId="9" fillId="0" borderId="5"/>
    <xf numFmtId="0" fontId="17" fillId="18" borderId="0">
      <alignment vertical="center" wrapText="1"/>
    </xf>
    <xf numFmtId="44" fontId="3" fillId="0" borderId="0">
      <alignment horizontal="left"/>
    </xf>
    <xf numFmtId="166" fontId="3" fillId="0" borderId="0"/>
    <xf numFmtId="44" fontId="2" fillId="0" borderId="0">
      <alignment horizontal="right"/>
    </xf>
    <xf numFmtId="164" fontId="1" fillId="5" borderId="0">
      <alignment horizontal="center" vertical="center"/>
    </xf>
    <xf numFmtId="164" fontId="9" fillId="0" borderId="0">
      <alignment horizontal="right" vertical="center"/>
    </xf>
    <xf numFmtId="0" fontId="22" fillId="19" borderId="0">
      <alignment wrapText="1"/>
    </xf>
    <xf numFmtId="166" fontId="12" fillId="0" borderId="0"/>
    <xf numFmtId="164" fontId="9" fillId="20" borderId="0">
      <alignment horizontal="left" vertical="center"/>
    </xf>
    <xf numFmtId="0" fontId="13" fillId="17" borderId="0"/>
    <xf numFmtId="0" fontId="13" fillId="21" borderId="0"/>
    <xf numFmtId="0" fontId="22" fillId="19" borderId="0">
      <alignment wrapText="1"/>
    </xf>
  </cellStyleXfs>
  <cellXfs count="67">
    <xf numFmtId="0" fontId="0" fillId="0" borderId="0" xfId="0"/>
    <xf numFmtId="0" fontId="0" fillId="2" borderId="0" xfId="0" applyFill="1"/>
    <xf numFmtId="0" fontId="6" fillId="4" borderId="0" xfId="1">
      <alignment vertical="center"/>
    </xf>
    <xf numFmtId="0" fontId="7" fillId="2" borderId="0" xfId="2" applyFill="1"/>
    <xf numFmtId="0" fontId="9" fillId="0" borderId="0" xfId="4">
      <alignment horizontal="right"/>
    </xf>
    <xf numFmtId="164" fontId="1" fillId="5" borderId="2" xfId="5">
      <alignment horizontal="center" vertical="center"/>
    </xf>
    <xf numFmtId="44" fontId="2" fillId="0" borderId="0" xfId="6"/>
    <xf numFmtId="16" fontId="2" fillId="0" borderId="0" xfId="8">
      <alignment horizontal="right"/>
    </xf>
    <xf numFmtId="0" fontId="0" fillId="6" borderId="0" xfId="0" applyFill="1"/>
    <xf numFmtId="0" fontId="5" fillId="7" borderId="0" xfId="9"/>
    <xf numFmtId="0" fontId="10" fillId="8" borderId="0" xfId="11"/>
    <xf numFmtId="44" fontId="1" fillId="9" borderId="0" xfId="12"/>
    <xf numFmtId="165" fontId="11" fillId="0" borderId="0" xfId="13">
      <alignment horizontal="center"/>
    </xf>
    <xf numFmtId="0" fontId="10" fillId="0" borderId="0" xfId="14">
      <alignment horizontal="left" indent="3"/>
    </xf>
    <xf numFmtId="166" fontId="3" fillId="0" borderId="0" xfId="15"/>
    <xf numFmtId="0" fontId="2" fillId="0" borderId="0" xfId="16">
      <alignment horizontal="left" indent="1"/>
    </xf>
    <xf numFmtId="166" fontId="2" fillId="0" borderId="0" xfId="17"/>
    <xf numFmtId="166" fontId="12" fillId="0" borderId="3" xfId="18"/>
    <xf numFmtId="0" fontId="1" fillId="7" borderId="0" xfId="10"/>
    <xf numFmtId="0" fontId="13" fillId="7" borderId="4" xfId="19"/>
    <xf numFmtId="166" fontId="4" fillId="7" borderId="4" xfId="20"/>
    <xf numFmtId="0" fontId="5" fillId="10" borderId="0" xfId="21"/>
    <xf numFmtId="0" fontId="1" fillId="10" borderId="0" xfId="22"/>
    <xf numFmtId="0" fontId="13" fillId="11" borderId="4" xfId="23"/>
    <xf numFmtId="166" fontId="4" fillId="11" borderId="4" xfId="24"/>
    <xf numFmtId="0" fontId="13" fillId="0" borderId="4" xfId="25"/>
    <xf numFmtId="166" fontId="9" fillId="0" borderId="4" xfId="26"/>
    <xf numFmtId="0" fontId="13" fillId="0" borderId="5" xfId="27"/>
    <xf numFmtId="166" fontId="9" fillId="12" borderId="5" xfId="28" applyFill="1"/>
    <xf numFmtId="0" fontId="5" fillId="6" borderId="0" xfId="0" applyFont="1" applyFill="1"/>
    <xf numFmtId="166" fontId="1" fillId="13" borderId="6" xfId="30">
      <alignment horizontal="center" vertical="center"/>
    </xf>
    <xf numFmtId="0" fontId="14" fillId="6" borderId="0" xfId="0" applyFont="1" applyFill="1"/>
    <xf numFmtId="166" fontId="1" fillId="6" borderId="0" xfId="31"/>
    <xf numFmtId="0" fontId="15" fillId="6" borderId="0" xfId="0" applyFont="1" applyFill="1" applyAlignment="1">
      <alignment horizontal="center"/>
    </xf>
    <xf numFmtId="166" fontId="1" fillId="14" borderId="0" xfId="32"/>
    <xf numFmtId="166" fontId="1" fillId="15" borderId="0" xfId="33"/>
    <xf numFmtId="166" fontId="1" fillId="16" borderId="0" xfId="34"/>
    <xf numFmtId="167" fontId="1" fillId="0" borderId="0" xfId="35"/>
    <xf numFmtId="166" fontId="12" fillId="6" borderId="3" xfId="41"/>
    <xf numFmtId="166" fontId="3" fillId="6" borderId="0" xfId="40"/>
    <xf numFmtId="0" fontId="13" fillId="6" borderId="0" xfId="43" quotePrefix="1">
      <alignment horizontal="center"/>
    </xf>
    <xf numFmtId="16" fontId="1" fillId="6" borderId="0" xfId="44">
      <alignment horizontal="right"/>
    </xf>
    <xf numFmtId="0" fontId="9" fillId="17" borderId="0" xfId="45" quotePrefix="1">
      <alignment horizontal="center" vertical="center"/>
    </xf>
    <xf numFmtId="44" fontId="1" fillId="0" borderId="0" xfId="46"/>
    <xf numFmtId="0" fontId="18" fillId="6" borderId="0" xfId="48" applyFont="1" applyFill="1">
      <alignment vertical="center" wrapText="1"/>
    </xf>
    <xf numFmtId="0" fontId="18" fillId="6" borderId="0" xfId="48" applyFont="1" applyFill="1" applyAlignment="1">
      <alignment vertical="top" wrapText="1"/>
    </xf>
    <xf numFmtId="0" fontId="7" fillId="4" borderId="0" xfId="2" applyFill="1"/>
    <xf numFmtId="0" fontId="0" fillId="4" borderId="0" xfId="0" applyFill="1"/>
    <xf numFmtId="0" fontId="19" fillId="4" borderId="1" xfId="3" applyFont="1" applyFill="1">
      <alignment horizontal="center" vertical="center"/>
    </xf>
    <xf numFmtId="0" fontId="19" fillId="3" borderId="1" xfId="3" applyFont="1">
      <alignment horizontal="center" vertical="center"/>
    </xf>
    <xf numFmtId="0" fontId="20" fillId="3" borderId="0" xfId="2" applyFont="1" applyFill="1" applyAlignment="1">
      <alignment horizontal="center" vertical="center" wrapText="1"/>
    </xf>
    <xf numFmtId="166" fontId="1" fillId="11" borderId="6" xfId="29"/>
    <xf numFmtId="166" fontId="1" fillId="6" borderId="7" xfId="31" applyBorder="1"/>
    <xf numFmtId="0" fontId="21" fillId="0" borderId="0" xfId="0" applyFont="1"/>
    <xf numFmtId="44" fontId="3" fillId="0" borderId="0" xfId="49">
      <alignment horizontal="left"/>
    </xf>
    <xf numFmtId="166" fontId="3" fillId="0" borderId="0" xfId="50"/>
    <xf numFmtId="44" fontId="2" fillId="0" borderId="0" xfId="51">
      <alignment horizontal="right"/>
    </xf>
    <xf numFmtId="164" fontId="1" fillId="5" borderId="0" xfId="52">
      <alignment horizontal="center" vertical="center"/>
    </xf>
    <xf numFmtId="164" fontId="9" fillId="0" borderId="0" xfId="53">
      <alignment horizontal="right" vertical="center"/>
    </xf>
    <xf numFmtId="0" fontId="13" fillId="17" borderId="0" xfId="57"/>
    <xf numFmtId="0" fontId="13" fillId="21" borderId="0" xfId="58"/>
    <xf numFmtId="0" fontId="22" fillId="19" borderId="0" xfId="59">
      <alignment wrapText="1"/>
    </xf>
    <xf numFmtId="0" fontId="0" fillId="22" borderId="0" xfId="0" applyFill="1"/>
    <xf numFmtId="0" fontId="21" fillId="20" borderId="0" xfId="0" applyFont="1" applyFill="1"/>
    <xf numFmtId="0" fontId="0" fillId="20" borderId="0" xfId="0" applyFill="1"/>
    <xf numFmtId="0" fontId="13" fillId="0" borderId="0" xfId="36" applyFont="1">
      <alignment horizontal="center" vertical="center"/>
    </xf>
    <xf numFmtId="0" fontId="13" fillId="6" borderId="0" xfId="38" applyFont="1">
      <alignment horizontal="center" vertical="center"/>
    </xf>
  </cellXfs>
  <cellStyles count="60">
    <cellStyle name="fmtBankAccountBalance" xfId="50" xr:uid="{FE9E88B7-3A18-4861-B8B5-D87CCECE8696}"/>
    <cellStyle name="fmtBankAccountBalancesHeader" xfId="53" xr:uid="{770BF8C0-4339-4E50-AF91-E31D8877EBEC}"/>
    <cellStyle name="fmtBankAccountName" xfId="49" xr:uid="{9EA7B36C-D17B-4C23-A6B0-8BE460B51618}"/>
    <cellStyle name="fmtBankAccountsActive" xfId="57" xr:uid="{593B983D-DA9F-4F09-ADAF-D9F9BD633038}"/>
    <cellStyle name="fmtBankAccountsAsOf" xfId="52" xr:uid="{791327F5-93BB-4BDF-B8A1-DE620A5D7D27}"/>
    <cellStyle name="fmtBankAccountsInactive" xfId="58" xr:uid="{C207F9C5-790C-467F-9EDC-FDF4B0F7A5A1}"/>
    <cellStyle name="fmtBankAccountTotal" xfId="51" xr:uid="{1BDA38EC-7FFD-41DF-8D16-92CDDC71C017}"/>
    <cellStyle name="fmtCashAsOfStartDate" xfId="5" xr:uid="{826B6A0F-F254-416A-8911-087B36C5719B}"/>
    <cellStyle name="fmtCashBalanceCurrency" xfId="6" xr:uid="{934101CF-1AA8-4240-927A-816B0713E119}"/>
    <cellStyle name="fmtCashBalanceEndingCurrency" xfId="28" xr:uid="{A20C1DA9-86DD-43AF-8695-D01A86D066CD}"/>
    <cellStyle name="fmtCashBalanceEndingCurrencyActual" xfId="47" xr:uid="{AD46E167-98C0-42F5-B623-839BA9D89B30}"/>
    <cellStyle name="fmtCashBalanceEndingHeader" xfId="27" xr:uid="{B650D1AF-033B-4818-82CB-931DB6A0A84A}"/>
    <cellStyle name="fmtCollapsedCashBalance" xfId="43" xr:uid="{D35C80BD-53D9-42C1-82AF-28A5C484EE35}"/>
    <cellStyle name="fmtCollapsedCashBalanceCurrency" xfId="39" xr:uid="{B299ADFA-E0EF-416B-BE9C-E01DD920B08E}"/>
    <cellStyle name="fmtCollapsedCashBalanceEndingCurrency" xfId="45" xr:uid="{D442B447-D97D-4FC5-8413-381C4FFB5DAB}"/>
    <cellStyle name="fmtCollapsedColumnType" xfId="38" xr:uid="{3DA26890-14DE-44C4-9D57-8CE0AFF7E860}"/>
    <cellStyle name="fmtCollapsedDate" xfId="37" xr:uid="{75F13C58-B6B6-4003-A649-FB849BBDB651}"/>
    <cellStyle name="fmtCollapsedDateRange" xfId="44" xr:uid="{F816E43D-4919-471D-9AB1-4B02513FBBEE}"/>
    <cellStyle name="fmtCollapsedEmptyActual" xfId="42" xr:uid="{66EA086A-40CF-4D28-861E-3173C6D277A1}"/>
    <cellStyle name="fmtCollapsedOutstandingCurrency" xfId="40" xr:uid="{45978D13-27C0-4914-823D-365EC8FEDEEE}"/>
    <cellStyle name="fmtCollapsedSubTotalColumn" xfId="41" xr:uid="{FEEB6F60-22BB-4F5E-99B3-3E754B16B116}"/>
    <cellStyle name="fmtColumnSummary" xfId="55" xr:uid="{E0312152-C1F2-4BB7-A005-47D2ABE85E85}"/>
    <cellStyle name="fmtColumnType" xfId="36" xr:uid="{347BBB06-DAD2-46B9-A19D-211F8B5F9731}"/>
    <cellStyle name="fmtDate" xfId="7" xr:uid="{407DD282-F76C-4AFE-886D-B8C36C5016A3}"/>
    <cellStyle name="fmtDateRange" xfId="8" xr:uid="{67A6B35E-3DBA-4E75-BEAB-C693AF92A8BC}"/>
    <cellStyle name="fmtHidden" xfId="35" xr:uid="{7466769F-E47C-4204-BC3B-66BE56826ABB}"/>
    <cellStyle name="fmtInflowsHeader" xfId="9" xr:uid="{CCD49233-CB2F-44E4-BA19-995FA1B9317C}"/>
    <cellStyle name="fmtInflowsHeaderValue" xfId="10" xr:uid="{B252B326-746C-4D27-A883-BD2A3A1A304A}"/>
    <cellStyle name="fmtNavHyperlink" xfId="3" xr:uid="{4B5DF223-ED92-44AF-ADA0-1BF6021F3095}"/>
    <cellStyle name="fmtNetCashCurrency" xfId="26" xr:uid="{DE72F8C9-123F-4B1A-BE71-AEA1E3EE27EA}"/>
    <cellStyle name="fmtNetCashHeader" xfId="25" xr:uid="{C91BAEF8-F0AF-4245-8284-B8C18039BAD5}"/>
    <cellStyle name="fmtOutflowsHeader" xfId="21" xr:uid="{F63A8A67-E1DD-421A-8570-894CFA0B69ED}"/>
    <cellStyle name="fmtOutflowsHeaderValue" xfId="22" xr:uid="{87749700-CDA3-47F8-B2E2-0431D31F28CA}"/>
    <cellStyle name="fmtOutstanding" xfId="11" xr:uid="{29181889-0612-42A1-A581-A27A6A099368}"/>
    <cellStyle name="fmtOutstandingCurrency" xfId="15" xr:uid="{61415502-DDB7-454F-8CC9-0520191A41C0}"/>
    <cellStyle name="fmtOutstandingDate" xfId="13" xr:uid="{05D0AE00-0DA8-4864-8C69-CEAAD986F1AC}"/>
    <cellStyle name="fmtOutstandingEntityName" xfId="14" xr:uid="{93518575-064E-4DFC-9C84-745C915A1231}"/>
    <cellStyle name="fmtOutstandingTotal" xfId="12" xr:uid="{AE03EEA9-5359-46E4-87B5-4FEE2B37D050}"/>
    <cellStyle name="fmtSettingsCalculations" xfId="31" xr:uid="{BA8F2824-19FB-4333-931B-963FF70DA5A4}"/>
    <cellStyle name="fmtSettingsCashBalanceRed" xfId="30" xr:uid="{6213303A-9506-4119-A8FF-2DA1E37F4EF6}"/>
    <cellStyle name="fmtSettingsHighestCashBalanceRange" xfId="32" xr:uid="{BF0DAFC5-3293-4E2B-A958-E508F97C2CF0}"/>
    <cellStyle name="fmtSettingsLowCashBalanceRange" xfId="34" xr:uid="{225B5CB6-BD14-4996-94FF-EEC2EDFED79F}"/>
    <cellStyle name="fmtSettingsMediumCashBalanceRange" xfId="33" xr:uid="{E0A762EC-814C-4301-A4FC-4DA65C7A2955}"/>
    <cellStyle name="fmtSettingsStartingCash" xfId="29" xr:uid="{19809930-89E7-4B1B-BD09-87E5C78D3B41}"/>
    <cellStyle name="fmtSettingStartCash" xfId="46" xr:uid="{1115370E-7A5B-4BD4-847E-1D56F8352CCA}"/>
    <cellStyle name="fmtSubTotalColumn" xfId="18" xr:uid="{4E834359-F5B2-4F7C-99D2-2003139E0B6C}"/>
    <cellStyle name="fmtSubTotalHeader" xfId="16" xr:uid="{0E30B8B0-0C11-4781-B845-7C4EBD80C470}"/>
    <cellStyle name="fmtSubTotalSum" xfId="17" xr:uid="{2FD86C80-EABE-4CF4-A0E8-FE9BAB3401D0}"/>
    <cellStyle name="fmtTableHeading" xfId="59" xr:uid="{8C1A0AEB-12F5-4220-BD91-2FCB4FD102E1}"/>
    <cellStyle name="fmtTopHeader" xfId="4" xr:uid="{CB40CB06-E872-4603-A8B7-AF5CCA2BF6A3}"/>
    <cellStyle name="fmtTotalInflowsCurrency" xfId="20" xr:uid="{53C7C9A0-28B6-491E-92C9-DB0062899429}"/>
    <cellStyle name="fmtTotalInflowsHeader" xfId="19" xr:uid="{4377AE8C-61A4-42F8-A999-A19A8AF76B38}"/>
    <cellStyle name="fmtTotalOutflowsCurrency" xfId="24" xr:uid="{918C6CD8-8817-47CF-AC6D-7093D618EA14}"/>
    <cellStyle name="fmtTotalOutflowsHeader" xfId="23" xr:uid="{42A0EAB6-4C6D-4D5E-9DAD-6804BCEB6252}"/>
    <cellStyle name="fmtWarningMessage" xfId="56" xr:uid="{5AA30ACD-1CBD-4EC8-B01B-1F78ADCD700A}"/>
    <cellStyle name="Heading 1" xfId="1" builtinId="16" customBuiltin="1"/>
    <cellStyle name="Hyperlink" xfId="2" builtinId="8"/>
    <cellStyle name="Normal" xfId="0" builtinId="0"/>
    <cellStyle name="Normal 2" xfId="48" xr:uid="{AD3D35F5-ECBD-46E2-990A-5633DC5F2AF4}"/>
    <cellStyle name="TableHeading" xfId="54" xr:uid="{54EDFE25-1D55-4C43-ABCB-3B077581858F}"/>
  </cellStyles>
  <dxfs count="4"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79998168889431442"/>
        </patternFill>
      </fill>
    </dxf>
    <dxf>
      <fill>
        <patternFill>
          <bgColor rgb="FFFF5050"/>
        </patternFill>
      </fill>
    </dxf>
  </dxfs>
  <tableStyles count="0" defaultTableStyle="TableStyleMedium2" defaultPivotStyle="PivotStyleLight16"/>
  <colors>
    <mruColors>
      <color rgb="FF5F7593"/>
      <color rgb="FF5D7391"/>
      <color rgb="FFF9A099"/>
      <color rgb="FFD4E8C6"/>
      <color rgb="FF6DA945"/>
      <color rgb="FF62983E"/>
      <color rgb="FFFAD9C2"/>
      <color rgb="FFF8CEB2"/>
      <color rgb="FFE8E8E8"/>
      <color rgb="FFE4E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799688030855029E-2"/>
          <c:y val="9.47680157946693E-2"/>
          <c:w val="0.94526001346168231"/>
          <c:h val="0.65607449611740287"/>
        </c:manualLayout>
      </c:layout>
      <c:barChart>
        <c:barDir val="col"/>
        <c:grouping val="clustered"/>
        <c:varyColors val="0"/>
        <c:ser>
          <c:idx val="0"/>
          <c:order val="0"/>
          <c:tx>
            <c:v>Inflows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[0]!DatesRow</c:f>
              <c:strCache>
                <c:ptCount val="3"/>
                <c:pt idx="0">
                  <c:v>Sep 1-Sep 30</c:v>
                </c:pt>
                <c:pt idx="1">
                  <c:v>Oct 1-Oct 31</c:v>
                </c:pt>
                <c:pt idx="2">
                  <c:v>Nov 1-Nov 30</c:v>
                </c:pt>
              </c:strCache>
            </c:strRef>
          </c:cat>
          <c:val>
            <c:numRef>
              <c:f>[0]!InflowsRow</c:f>
              <c:numCache>
                <c:formatCode>_([$$-409]* #,##0.00_);_([$$-409]* \(#,##0.00\);_([$$-409]* "-"??_);_(@_)</c:formatCode>
                <c:ptCount val="3"/>
                <c:pt idx="0">
                  <c:v>473997.17000000004</c:v>
                </c:pt>
                <c:pt idx="1">
                  <c:v>758867.0499999997</c:v>
                </c:pt>
                <c:pt idx="2">
                  <c:v>768289.49999999953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89-4882-9F98-06BD21B85E0B}"/>
            </c:ext>
          </c:extLst>
        </c:ser>
        <c:ser>
          <c:idx val="1"/>
          <c:order val="1"/>
          <c:tx>
            <c:v>Outflows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[0]!DatesRow</c:f>
              <c:strCache>
                <c:ptCount val="3"/>
                <c:pt idx="0">
                  <c:v>Sep 1-Sep 30</c:v>
                </c:pt>
                <c:pt idx="1">
                  <c:v>Oct 1-Oct 31</c:v>
                </c:pt>
                <c:pt idx="2">
                  <c:v>Nov 1-Nov 30</c:v>
                </c:pt>
              </c:strCache>
            </c:strRef>
          </c:cat>
          <c:val>
            <c:numRef>
              <c:f>[0]!OutflowsRow</c:f>
              <c:numCache>
                <c:formatCode>_([$$-409]* #,##0.00_);_([$$-409]* \(#,##0.00\);_([$$-409]* "-"??_);_(@_)</c:formatCode>
                <c:ptCount val="3"/>
                <c:pt idx="0">
                  <c:v>621936.93000000017</c:v>
                </c:pt>
                <c:pt idx="1">
                  <c:v>358717.94000000012</c:v>
                </c:pt>
                <c:pt idx="2">
                  <c:v>238503.52000000002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89-4882-9F98-06BD21B85E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46347672"/>
        <c:axId val="446349968"/>
      </c:barChart>
      <c:lineChart>
        <c:grouping val="standard"/>
        <c:varyColors val="0"/>
        <c:ser>
          <c:idx val="2"/>
          <c:order val="2"/>
          <c:tx>
            <c:v>Cash Balance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[0]!CashBalancesRow</c:f>
              <c:numCache>
                <c:formatCode>_("$"* #,##0.00_);_("$"* \(#,##0.00\);_("$"* "-"??_);_(@_)</c:formatCode>
                <c:ptCount val="3"/>
                <c:pt idx="0">
                  <c:v>1075981</c:v>
                </c:pt>
                <c:pt idx="1">
                  <c:v>928041.23999999987</c:v>
                </c:pt>
                <c:pt idx="2">
                  <c:v>1328190.3499999994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489-4882-9F98-06BD21B85E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347672"/>
        <c:axId val="446349968"/>
      </c:lineChart>
      <c:catAx>
        <c:axId val="446347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6349968"/>
        <c:crosses val="autoZero"/>
        <c:auto val="1"/>
        <c:lblAlgn val="ctr"/>
        <c:lblOffset val="100"/>
        <c:noMultiLvlLbl val="0"/>
      </c:catAx>
      <c:valAx>
        <c:axId val="446349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[$$-409]* #,##0.00_);_([$$-409]* \(#,##0.00\);_([$$-409]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6347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2124813299287391"/>
          <c:y val="0.91004407272388088"/>
          <c:w val="0.4128088547954572"/>
          <c:h val="6.04646679777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1.png"/><Relationship Id="rId1" Type="http://schemas.openxmlformats.org/officeDocument/2006/relationships/hyperlink" Target="https://app.cashflowtool.com/login?signup=&amp;utm_source=excel&amp;utm_medium=download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cashflowtool.com/login?signup=&amp;utm_source=excel&amp;utm_medium=download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cashflowtool.com/login?signup=&amp;utm_source=excel&amp;utm_medium=download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cashflowtool.com/login?signup=&amp;utm_source=excel&amp;utm_medium=download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50800</xdr:colOff>
      <xdr:row>19</xdr:row>
      <xdr:rowOff>146050</xdr:rowOff>
    </xdr:from>
    <xdr:ext cx="6946900" cy="118110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8E63FC8-F259-438F-B3E8-4BAFB77F10FA}"/>
            </a:ext>
          </a:extLst>
        </xdr:cNvPr>
        <xdr:cNvSpPr txBox="1"/>
      </xdr:nvSpPr>
      <xdr:spPr>
        <a:xfrm>
          <a:off x="660400" y="3917950"/>
          <a:ext cx="6946900" cy="1181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514350</xdr:colOff>
      <xdr:row>0</xdr:row>
      <xdr:rowOff>139700</xdr:rowOff>
    </xdr:from>
    <xdr:ext cx="1946622" cy="337679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56F638-3A26-414A-8660-BF3A858586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22750" y="139700"/>
          <a:ext cx="1946622" cy="337679"/>
        </a:xfrm>
        <a:prstGeom prst="rect">
          <a:avLst/>
        </a:prstGeom>
      </xdr:spPr>
    </xdr:pic>
    <xdr:clientData/>
  </xdr:oneCellAnchor>
  <xdr:twoCellAnchor>
    <xdr:from>
      <xdr:col>0</xdr:col>
      <xdr:colOff>568324</xdr:colOff>
      <xdr:row>2</xdr:row>
      <xdr:rowOff>234950</xdr:rowOff>
    </xdr:from>
    <xdr:to>
      <xdr:col>18</xdr:col>
      <xdr:colOff>82549</xdr:colOff>
      <xdr:row>36</xdr:row>
      <xdr:rowOff>50800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CD172FF-F9A7-4B00-ADCD-509E84F7EF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0.0079</cdr:y>
    </cdr:from>
    <cdr:to>
      <cdr:x>1</cdr:x>
      <cdr:y>0.07207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1644F91-E47A-47AB-9D5A-EF534B97A7B7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12252960" cy="4128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chemeClr val="tx1">
                  <a:lumMod val="65000"/>
                  <a:lumOff val="35000"/>
                </a:schemeClr>
              </a:solidFill>
            </a:rPr>
            <a:t>Monthly</a:t>
          </a:r>
          <a:r>
            <a:rPr lang="en-US" sz="1400" b="1" baseline="0">
              <a:solidFill>
                <a:schemeClr val="tx1">
                  <a:lumMod val="65000"/>
                  <a:lumOff val="35000"/>
                </a:schemeClr>
              </a:solidFill>
            </a:rPr>
            <a:t> Cash Flow</a:t>
          </a:r>
          <a:endParaRPr lang="en-US" sz="1400" b="1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514350</xdr:colOff>
      <xdr:row>0</xdr:row>
      <xdr:rowOff>139700</xdr:rowOff>
    </xdr:from>
    <xdr:ext cx="1946622" cy="337679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3DAC51-AA25-491E-BE93-41DEBE7F17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3900" y="139700"/>
          <a:ext cx="1946622" cy="337679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514350</xdr:colOff>
      <xdr:row>0</xdr:row>
      <xdr:rowOff>139700</xdr:rowOff>
    </xdr:from>
    <xdr:ext cx="1946622" cy="337679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A3DCE8E-1F50-485F-9360-CAA4EE2992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22750" y="139700"/>
          <a:ext cx="1946622" cy="337679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514350</xdr:colOff>
      <xdr:row>0</xdr:row>
      <xdr:rowOff>139700</xdr:rowOff>
    </xdr:from>
    <xdr:ext cx="1946622" cy="337679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D4336B8-6AAC-4B2C-8C92-CC2DA8CACD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03900" y="139700"/>
          <a:ext cx="1946622" cy="33767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help.cashflowtool.com/" TargetMode="External"/><Relationship Id="rId2" Type="http://schemas.openxmlformats.org/officeDocument/2006/relationships/hyperlink" Target="https://www.cashflowtool.com/cashflow" TargetMode="External"/><Relationship Id="rId1" Type="http://schemas.openxmlformats.org/officeDocument/2006/relationships/hyperlink" Target="https://www.cashflowtool.com/" TargetMode="External"/><Relationship Id="rId4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F4882-2F96-4F89-BD34-FC23D51EBEA8}">
  <dimension ref="B3:M16"/>
  <sheetViews>
    <sheetView showGridLines="0" workbookViewId="0">
      <selection activeCell="O6" sqref="O6"/>
    </sheetView>
  </sheetViews>
  <sheetFormatPr baseColWidth="10" defaultColWidth="8.83203125" defaultRowHeight="15" x14ac:dyDescent="0.2"/>
  <sheetData>
    <row r="3" spans="2:13" x14ac:dyDescent="0.2"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</row>
    <row r="4" spans="2:13" x14ac:dyDescent="0.2"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</row>
    <row r="5" spans="2:13" x14ac:dyDescent="0.2"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</row>
    <row r="6" spans="2:13" x14ac:dyDescent="0.2"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</row>
    <row r="7" spans="2:13" x14ac:dyDescent="0.2"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</row>
    <row r="8" spans="2:13" x14ac:dyDescent="0.2"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</row>
    <row r="9" spans="2:13" x14ac:dyDescent="0.2"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</row>
    <row r="10" spans="2:13" x14ac:dyDescent="0.2"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</row>
    <row r="11" spans="2:13" x14ac:dyDescent="0.2"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</row>
    <row r="12" spans="2:13" x14ac:dyDescent="0.2"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</row>
    <row r="13" spans="2:13" x14ac:dyDescent="0.2"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</row>
    <row r="14" spans="2:13" x14ac:dyDescent="0.2"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</row>
    <row r="16" spans="2:13" ht="37" x14ac:dyDescent="0.45">
      <c r="B16" s="53" t="s">
        <v>27</v>
      </c>
      <c r="H16" s="63" t="s">
        <v>28</v>
      </c>
      <c r="I16" s="64"/>
      <c r="J16" s="64"/>
      <c r="K16" s="64"/>
    </row>
  </sheetData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DCDD9C-EB1B-4D37-8320-BFB47CAC352D}">
  <sheetPr>
    <tabColor theme="7"/>
  </sheetPr>
  <dimension ref="A1:KX113"/>
  <sheetViews>
    <sheetView tabSelected="1" zoomScale="159" zoomScaleNormal="159" workbookViewId="0">
      <selection activeCell="E5" sqref="E5:I5"/>
    </sheetView>
  </sheetViews>
  <sheetFormatPr baseColWidth="10" defaultColWidth="0" defaultRowHeight="15" outlineLevelCol="1" x14ac:dyDescent="0.2"/>
  <cols>
    <col min="1" max="1" width="8.6640625" customWidth="1"/>
    <col min="2" max="2" width="45.1640625" customWidth="1"/>
    <col min="3" max="5" width="22.6640625" customWidth="1"/>
    <col min="6" max="7" width="22" hidden="1" customWidth="1" outlineLevel="1"/>
    <col min="8" max="8" width="22" customWidth="1" collapsed="1"/>
    <col min="9" max="9" width="22" customWidth="1"/>
    <col min="10" max="10" width="22.6640625" customWidth="1"/>
    <col min="11" max="274" width="22.6640625" hidden="1" customWidth="1"/>
    <col min="275" max="310" width="0" hidden="1" customWidth="1"/>
    <col min="311" max="16384" width="8.6640625" hidden="1"/>
  </cols>
  <sheetData>
    <row r="1" spans="1:310" s="1" customFormat="1" ht="46" customHeight="1" x14ac:dyDescent="0.2">
      <c r="A1" s="3"/>
      <c r="B1" s="2" t="s">
        <v>28</v>
      </c>
      <c r="I1" s="49" t="s">
        <v>0</v>
      </c>
      <c r="J1" s="49" t="s">
        <v>1</v>
      </c>
      <c r="K1" s="49" t="s">
        <v>2</v>
      </c>
    </row>
    <row r="2" spans="1:310" s="8" customFormat="1" x14ac:dyDescent="0.2"/>
    <row r="3" spans="1:310" s="8" customFormat="1" ht="42.5" customHeight="1" x14ac:dyDescent="0.2"/>
    <row r="5" spans="1:310" ht="19" x14ac:dyDescent="0.2">
      <c r="E5" s="65" t="s">
        <v>35</v>
      </c>
      <c r="F5" s="66" t="s">
        <v>35</v>
      </c>
      <c r="G5" s="66" t="s">
        <v>36</v>
      </c>
      <c r="H5" s="65" t="s">
        <v>37</v>
      </c>
      <c r="I5" s="65" t="s">
        <v>36</v>
      </c>
    </row>
    <row r="6" spans="1:310" ht="19" x14ac:dyDescent="0.25">
      <c r="B6" s="4"/>
      <c r="C6" s="4"/>
      <c r="E6" s="7" t="str">
        <f>TEXT(KO6,"mmm d")&amp;"-"&amp;TEXT(KP6,"mmm d")</f>
        <v>Sep 1-Sep 30</v>
      </c>
      <c r="F6" s="41" t="s">
        <v>157</v>
      </c>
      <c r="G6" s="41" t="s">
        <v>156</v>
      </c>
      <c r="H6" s="7" t="str">
        <f>TEXT(KQ6,"mmm d")&amp;"-"&amp;TEXT(KR6,"mmm d")</f>
        <v>Oct 1-Oct 31</v>
      </c>
      <c r="I6" s="7" t="str">
        <f>TEXT(KS6,"mmm d")&amp;"-"&amp;TEXT(KT6,"mmm d")</f>
        <v>Nov 1-Nov 30</v>
      </c>
      <c r="KO6" s="37">
        <v>45536</v>
      </c>
      <c r="KP6" s="37">
        <v>45565</v>
      </c>
      <c r="KQ6" s="37">
        <v>45566</v>
      </c>
      <c r="KR6" s="37">
        <v>45596</v>
      </c>
      <c r="KS6" s="37">
        <v>45597</v>
      </c>
      <c r="KT6" s="37">
        <v>45626</v>
      </c>
      <c r="KU6" s="37">
        <v>45566</v>
      </c>
      <c r="KV6" s="37">
        <v>45573</v>
      </c>
      <c r="KW6" s="37">
        <v>45574</v>
      </c>
      <c r="KX6" s="37">
        <v>45596</v>
      </c>
    </row>
    <row r="7" spans="1:310" ht="19" x14ac:dyDescent="0.25">
      <c r="B7" s="4" t="s">
        <v>38</v>
      </c>
      <c r="C7" s="5">
        <v>45569</v>
      </c>
      <c r="D7" s="43">
        <f>Settings!D7</f>
        <v>949940.77</v>
      </c>
      <c r="E7" s="6">
        <f>Settings!D7-SUM(E111:F111)</f>
        <v>1075981</v>
      </c>
      <c r="F7" s="40" t="s">
        <v>22</v>
      </c>
      <c r="G7" s="40" t="s">
        <v>22</v>
      </c>
      <c r="H7" s="6">
        <f>E113</f>
        <v>928041.23999999987</v>
      </c>
      <c r="I7" s="6">
        <f>H113</f>
        <v>1328190.3499999994</v>
      </c>
    </row>
    <row r="9" spans="1:310" ht="21" x14ac:dyDescent="0.25">
      <c r="B9" s="9" t="s">
        <v>3</v>
      </c>
      <c r="C9" s="18" t="s">
        <v>4</v>
      </c>
      <c r="D9" s="18" t="s">
        <v>5</v>
      </c>
      <c r="E9" s="18"/>
      <c r="F9" s="18"/>
      <c r="G9" s="18"/>
      <c r="H9" s="18"/>
      <c r="I9" s="18"/>
    </row>
    <row r="10" spans="1:310" x14ac:dyDescent="0.2">
      <c r="B10" s="10" t="s">
        <v>6</v>
      </c>
      <c r="C10" s="10"/>
      <c r="D10" s="10"/>
      <c r="E10" s="10"/>
      <c r="F10" s="10"/>
      <c r="G10" s="10"/>
      <c r="H10" s="10"/>
      <c r="I10" s="10"/>
    </row>
    <row r="11" spans="1:310" x14ac:dyDescent="0.2">
      <c r="B11" s="15" t="s">
        <v>7</v>
      </c>
      <c r="C11" s="16">
        <f>0</f>
        <v>0</v>
      </c>
      <c r="E11" s="17">
        <f>0</f>
        <v>0</v>
      </c>
      <c r="F11" s="38">
        <f>0</f>
        <v>0</v>
      </c>
      <c r="G11" s="38">
        <f>0</f>
        <v>0</v>
      </c>
      <c r="H11" s="17">
        <f>0</f>
        <v>0</v>
      </c>
      <c r="I11" s="17">
        <f>0</f>
        <v>0</v>
      </c>
    </row>
    <row r="13" spans="1:310" x14ac:dyDescent="0.2">
      <c r="B13" s="10" t="s">
        <v>39</v>
      </c>
      <c r="C13" s="10"/>
      <c r="D13" s="10"/>
      <c r="E13" s="10"/>
      <c r="F13" s="10"/>
      <c r="G13" s="10"/>
      <c r="H13" s="10"/>
      <c r="I13" s="10"/>
    </row>
    <row r="14" spans="1:310" x14ac:dyDescent="0.2">
      <c r="B14" s="13" t="s">
        <v>40</v>
      </c>
      <c r="C14" s="11">
        <f>SUM(E14:E14) + SUM(H14:I14)</f>
        <v>1334844.8299999994</v>
      </c>
      <c r="E14" s="14">
        <v>305696.35000000003</v>
      </c>
      <c r="F14" s="39">
        <v>57096.62</v>
      </c>
      <c r="G14" s="39">
        <v>441841.75999999972</v>
      </c>
      <c r="H14" s="14">
        <v>498938.37999999971</v>
      </c>
      <c r="I14" s="14">
        <v>530210.09999999963</v>
      </c>
    </row>
    <row r="15" spans="1:310" x14ac:dyDescent="0.2">
      <c r="B15" s="13" t="s">
        <v>41</v>
      </c>
      <c r="C15" s="11">
        <f>SUM(E15:E15) + SUM(H15:I15)</f>
        <v>666308.8899999999</v>
      </c>
      <c r="E15" s="14">
        <v>168300.82</v>
      </c>
      <c r="F15" s="39">
        <v>53801.770000000004</v>
      </c>
      <c r="G15" s="39">
        <v>206126.89999999997</v>
      </c>
      <c r="H15" s="14">
        <v>259928.66999999998</v>
      </c>
      <c r="I15" s="14">
        <v>238079.39999999994</v>
      </c>
    </row>
    <row r="16" spans="1:310" x14ac:dyDescent="0.2">
      <c r="B16" s="15" t="s">
        <v>42</v>
      </c>
      <c r="C16" s="16">
        <f>SUM(C14:C15)</f>
        <v>2001153.7199999993</v>
      </c>
      <c r="E16" s="17">
        <f>SUM(E14:E15)</f>
        <v>473997.17000000004</v>
      </c>
      <c r="F16" s="38">
        <f>SUM(F14:F15)</f>
        <v>110898.39000000001</v>
      </c>
      <c r="G16" s="38">
        <f>SUM(G14:G15)</f>
        <v>647968.65999999968</v>
      </c>
      <c r="H16" s="17">
        <f>SUM(H14:H15)</f>
        <v>758867.0499999997</v>
      </c>
      <c r="I16" s="17">
        <f>SUM(I14:I15)</f>
        <v>768289.49999999953</v>
      </c>
    </row>
    <row r="17" spans="2:9" x14ac:dyDescent="0.2">
      <c r="B17" s="37"/>
    </row>
    <row r="18" spans="2:9" ht="19" x14ac:dyDescent="0.25">
      <c r="B18" s="19" t="s">
        <v>43</v>
      </c>
      <c r="C18" s="19"/>
      <c r="D18" s="19"/>
      <c r="E18" s="20">
        <f>SUM(E11,E16)</f>
        <v>473997.17000000004</v>
      </c>
      <c r="F18" s="20">
        <f>SUM(F11,F16)</f>
        <v>110898.39000000001</v>
      </c>
      <c r="G18" s="20">
        <f>SUM(G11,G16)</f>
        <v>647968.65999999968</v>
      </c>
      <c r="H18" s="20">
        <f>SUM(H11,H16)</f>
        <v>758867.0499999997</v>
      </c>
      <c r="I18" s="20">
        <f>SUM(I11,I16)</f>
        <v>768289.49999999953</v>
      </c>
    </row>
    <row r="19" spans="2:9" x14ac:dyDescent="0.2">
      <c r="B19" s="37"/>
    </row>
    <row r="20" spans="2:9" ht="21" x14ac:dyDescent="0.25">
      <c r="B20" s="21" t="s">
        <v>8</v>
      </c>
      <c r="C20" s="22" t="s">
        <v>44</v>
      </c>
      <c r="D20" s="22" t="s">
        <v>5</v>
      </c>
      <c r="E20" s="22"/>
      <c r="F20" s="22"/>
      <c r="G20" s="22"/>
      <c r="H20" s="22"/>
      <c r="I20" s="22"/>
    </row>
    <row r="21" spans="2:9" x14ac:dyDescent="0.2">
      <c r="B21" s="10" t="s">
        <v>9</v>
      </c>
      <c r="C21" s="10"/>
      <c r="D21" s="10"/>
      <c r="E21" s="10"/>
      <c r="F21" s="10"/>
      <c r="G21" s="10"/>
      <c r="H21" s="10"/>
      <c r="I21" s="10"/>
    </row>
    <row r="22" spans="2:9" x14ac:dyDescent="0.2">
      <c r="B22" s="13" t="s">
        <v>74</v>
      </c>
      <c r="C22" s="11">
        <v>1688.8</v>
      </c>
      <c r="D22" s="12">
        <v>45597</v>
      </c>
      <c r="E22" s="14">
        <v>0</v>
      </c>
      <c r="F22" s="39">
        <v>0</v>
      </c>
      <c r="G22" s="39">
        <v>1688.8</v>
      </c>
      <c r="H22" s="14">
        <v>1688.8</v>
      </c>
      <c r="I22" s="14">
        <v>0</v>
      </c>
    </row>
    <row r="23" spans="2:9" x14ac:dyDescent="0.2">
      <c r="B23" s="13" t="s">
        <v>75</v>
      </c>
      <c r="C23" s="11">
        <v>180.91</v>
      </c>
      <c r="D23" s="12">
        <v>45587</v>
      </c>
      <c r="E23" s="14">
        <v>0</v>
      </c>
      <c r="F23" s="39">
        <v>0</v>
      </c>
      <c r="G23" s="39">
        <v>180.91</v>
      </c>
      <c r="H23" s="14">
        <v>180.91</v>
      </c>
      <c r="I23" s="14">
        <v>0</v>
      </c>
    </row>
    <row r="24" spans="2:9" x14ac:dyDescent="0.2">
      <c r="B24" s="13" t="s">
        <v>76</v>
      </c>
      <c r="C24" s="11">
        <v>1533.88</v>
      </c>
      <c r="D24" s="12">
        <v>45580</v>
      </c>
      <c r="E24" s="14">
        <v>0</v>
      </c>
      <c r="F24" s="39">
        <v>0</v>
      </c>
      <c r="G24" s="39">
        <v>1533.88</v>
      </c>
      <c r="H24" s="14">
        <v>1533.88</v>
      </c>
      <c r="I24" s="14">
        <v>0</v>
      </c>
    </row>
    <row r="25" spans="2:9" x14ac:dyDescent="0.2">
      <c r="B25" s="13" t="s">
        <v>77</v>
      </c>
      <c r="C25" s="11">
        <v>12893.8</v>
      </c>
      <c r="D25" s="12">
        <v>45596</v>
      </c>
      <c r="E25" s="14">
        <v>0</v>
      </c>
      <c r="F25" s="39">
        <v>0</v>
      </c>
      <c r="G25" s="39">
        <v>12893.8</v>
      </c>
      <c r="H25" s="14">
        <v>12893.8</v>
      </c>
      <c r="I25" s="14">
        <v>0</v>
      </c>
    </row>
    <row r="26" spans="2:9" x14ac:dyDescent="0.2">
      <c r="B26" s="13" t="s">
        <v>78</v>
      </c>
      <c r="C26" s="11">
        <v>23370</v>
      </c>
      <c r="D26" s="12">
        <v>45590</v>
      </c>
      <c r="E26" s="14">
        <v>0</v>
      </c>
      <c r="F26" s="39">
        <v>0</v>
      </c>
      <c r="G26" s="39">
        <v>23370</v>
      </c>
      <c r="H26" s="14">
        <v>23370</v>
      </c>
      <c r="I26" s="14">
        <v>0</v>
      </c>
    </row>
    <row r="27" spans="2:9" x14ac:dyDescent="0.2">
      <c r="B27" s="13" t="s">
        <v>79</v>
      </c>
      <c r="C27" s="11">
        <v>12175</v>
      </c>
      <c r="D27" s="12">
        <v>45591</v>
      </c>
      <c r="E27" s="14">
        <v>0</v>
      </c>
      <c r="F27" s="39">
        <v>0</v>
      </c>
      <c r="G27" s="39">
        <v>12175</v>
      </c>
      <c r="H27" s="14">
        <v>12175</v>
      </c>
      <c r="I27" s="14">
        <v>0</v>
      </c>
    </row>
    <row r="28" spans="2:9" x14ac:dyDescent="0.2">
      <c r="B28" s="13" t="s">
        <v>80</v>
      </c>
      <c r="C28" s="11">
        <v>20739.55</v>
      </c>
      <c r="D28" s="12">
        <v>45598</v>
      </c>
      <c r="E28" s="14">
        <v>0</v>
      </c>
      <c r="F28" s="39">
        <v>0</v>
      </c>
      <c r="G28" s="39">
        <v>20739.55</v>
      </c>
      <c r="H28" s="14">
        <v>20739.55</v>
      </c>
      <c r="I28" s="14">
        <v>0</v>
      </c>
    </row>
    <row r="29" spans="2:9" x14ac:dyDescent="0.2">
      <c r="B29" s="13" t="s">
        <v>81</v>
      </c>
      <c r="C29" s="11">
        <v>19099</v>
      </c>
      <c r="D29" s="12">
        <v>45595</v>
      </c>
      <c r="E29" s="14">
        <v>0</v>
      </c>
      <c r="F29" s="39">
        <v>0</v>
      </c>
      <c r="G29" s="39">
        <v>19099</v>
      </c>
      <c r="H29" s="14">
        <v>19099</v>
      </c>
      <c r="I29" s="14">
        <v>0</v>
      </c>
    </row>
    <row r="30" spans="2:9" x14ac:dyDescent="0.2">
      <c r="B30" s="13" t="s">
        <v>82</v>
      </c>
      <c r="C30" s="11">
        <v>3800</v>
      </c>
      <c r="D30" s="12">
        <v>45598</v>
      </c>
      <c r="E30" s="14">
        <v>0</v>
      </c>
      <c r="F30" s="39">
        <v>0</v>
      </c>
      <c r="G30" s="39">
        <v>0</v>
      </c>
      <c r="H30" s="14">
        <v>0</v>
      </c>
      <c r="I30" s="14">
        <v>3800</v>
      </c>
    </row>
    <row r="31" spans="2:9" x14ac:dyDescent="0.2">
      <c r="B31" s="13" t="s">
        <v>83</v>
      </c>
      <c r="C31" s="11">
        <v>1318.75</v>
      </c>
      <c r="D31" s="12">
        <v>45598</v>
      </c>
      <c r="E31" s="14">
        <v>0</v>
      </c>
      <c r="F31" s="39">
        <v>0</v>
      </c>
      <c r="G31" s="39">
        <v>0</v>
      </c>
      <c r="H31" s="14">
        <v>0</v>
      </c>
      <c r="I31" s="14">
        <v>1318.75</v>
      </c>
    </row>
    <row r="32" spans="2:9" x14ac:dyDescent="0.2">
      <c r="B32" s="13" t="s">
        <v>84</v>
      </c>
      <c r="C32" s="11">
        <v>1750</v>
      </c>
      <c r="D32" s="12">
        <v>45588</v>
      </c>
      <c r="E32" s="14">
        <v>0</v>
      </c>
      <c r="F32" s="39">
        <v>0</v>
      </c>
      <c r="G32" s="39">
        <v>0</v>
      </c>
      <c r="H32" s="14">
        <v>0</v>
      </c>
      <c r="I32" s="14">
        <v>1750</v>
      </c>
    </row>
    <row r="33" spans="2:9" x14ac:dyDescent="0.2">
      <c r="B33" s="13" t="s">
        <v>85</v>
      </c>
      <c r="C33" s="11">
        <v>450</v>
      </c>
      <c r="D33" s="12">
        <v>45588</v>
      </c>
      <c r="E33" s="14">
        <v>0</v>
      </c>
      <c r="F33" s="39">
        <v>0</v>
      </c>
      <c r="G33" s="39">
        <v>0</v>
      </c>
      <c r="H33" s="14">
        <v>0</v>
      </c>
      <c r="I33" s="14">
        <v>450</v>
      </c>
    </row>
    <row r="34" spans="2:9" x14ac:dyDescent="0.2">
      <c r="B34" s="13" t="s">
        <v>86</v>
      </c>
      <c r="C34" s="11">
        <v>5000</v>
      </c>
      <c r="D34" s="12">
        <v>45604</v>
      </c>
      <c r="E34" s="14">
        <v>0</v>
      </c>
      <c r="F34" s="39">
        <v>0</v>
      </c>
      <c r="G34" s="39">
        <v>0</v>
      </c>
      <c r="H34" s="14">
        <v>0</v>
      </c>
      <c r="I34" s="14">
        <v>5000</v>
      </c>
    </row>
    <row r="35" spans="2:9" x14ac:dyDescent="0.2">
      <c r="B35" s="15" t="s">
        <v>45</v>
      </c>
      <c r="C35" s="16">
        <f>SUM(C22:C34)</f>
        <v>103999.69</v>
      </c>
      <c r="E35" s="17">
        <f>SUM(E22:E34)</f>
        <v>0</v>
      </c>
      <c r="F35" s="38">
        <f>SUM(F22:F34)</f>
        <v>0</v>
      </c>
      <c r="G35" s="38">
        <f>SUM(G22:G34)</f>
        <v>91680.94</v>
      </c>
      <c r="H35" s="17">
        <f>SUM(H22:H34)</f>
        <v>91680.94</v>
      </c>
      <c r="I35" s="17">
        <f>SUM(I22:I34)</f>
        <v>12318.75</v>
      </c>
    </row>
    <row r="36" spans="2:9" x14ac:dyDescent="0.2">
      <c r="B36" s="37"/>
    </row>
    <row r="37" spans="2:9" x14ac:dyDescent="0.2">
      <c r="B37" s="10" t="s">
        <v>46</v>
      </c>
      <c r="C37" s="10"/>
      <c r="D37" s="10"/>
      <c r="E37" s="10"/>
      <c r="F37" s="10"/>
      <c r="G37" s="10"/>
      <c r="H37" s="10"/>
      <c r="I37" s="10"/>
    </row>
    <row r="38" spans="2:9" x14ac:dyDescent="0.2">
      <c r="B38" s="13" t="s">
        <v>87</v>
      </c>
      <c r="C38" s="11">
        <f t="shared" ref="C38:C69" si="0">SUM(E38:E38) + SUM(H38:I38)</f>
        <v>1957.0000000000002</v>
      </c>
      <c r="E38" s="14">
        <v>883.88000000000011</v>
      </c>
      <c r="F38" s="39">
        <v>37.479999999999997</v>
      </c>
      <c r="G38" s="39">
        <v>426.44000000000005</v>
      </c>
      <c r="H38" s="14">
        <v>463.92000000000007</v>
      </c>
      <c r="I38" s="14">
        <v>609.20000000000005</v>
      </c>
    </row>
    <row r="39" spans="2:9" x14ac:dyDescent="0.2">
      <c r="B39" s="13" t="s">
        <v>88</v>
      </c>
      <c r="C39" s="11">
        <f t="shared" si="0"/>
        <v>90400</v>
      </c>
      <c r="E39" s="14">
        <v>22600</v>
      </c>
      <c r="F39" s="39">
        <v>22600</v>
      </c>
      <c r="G39" s="39">
        <v>0</v>
      </c>
      <c r="H39" s="14">
        <v>22600</v>
      </c>
      <c r="I39" s="14">
        <v>45200</v>
      </c>
    </row>
    <row r="40" spans="2:9" x14ac:dyDescent="0.2">
      <c r="B40" s="13" t="s">
        <v>89</v>
      </c>
      <c r="C40" s="11">
        <f t="shared" si="0"/>
        <v>121.27</v>
      </c>
      <c r="E40" s="14">
        <v>38.14</v>
      </c>
      <c r="F40" s="39">
        <v>33.729999999999997</v>
      </c>
      <c r="G40" s="39">
        <v>20.900000000000002</v>
      </c>
      <c r="H40" s="14">
        <v>54.629999999999995</v>
      </c>
      <c r="I40" s="14">
        <v>28.500000000000007</v>
      </c>
    </row>
    <row r="41" spans="2:9" x14ac:dyDescent="0.2">
      <c r="B41" s="13" t="s">
        <v>90</v>
      </c>
      <c r="C41" s="11">
        <f t="shared" si="0"/>
        <v>2446</v>
      </c>
      <c r="E41" s="14">
        <v>2446</v>
      </c>
      <c r="F41" s="39">
        <v>0</v>
      </c>
      <c r="G41" s="39">
        <v>0</v>
      </c>
      <c r="H41" s="14">
        <v>0</v>
      </c>
      <c r="I41" s="14">
        <v>0</v>
      </c>
    </row>
    <row r="42" spans="2:9" x14ac:dyDescent="0.2">
      <c r="B42" s="13" t="s">
        <v>91</v>
      </c>
      <c r="C42" s="11">
        <f t="shared" si="0"/>
        <v>287489.45</v>
      </c>
      <c r="E42" s="14">
        <v>287489.45</v>
      </c>
      <c r="F42" s="39">
        <v>0</v>
      </c>
      <c r="G42" s="39">
        <v>0</v>
      </c>
      <c r="H42" s="14">
        <v>0</v>
      </c>
      <c r="I42" s="14">
        <v>0</v>
      </c>
    </row>
    <row r="43" spans="2:9" x14ac:dyDescent="0.2">
      <c r="B43" s="13" t="s">
        <v>92</v>
      </c>
      <c r="C43" s="11">
        <f t="shared" si="0"/>
        <v>1103.6599999999999</v>
      </c>
      <c r="E43" s="14">
        <v>275</v>
      </c>
      <c r="F43" s="39">
        <v>175</v>
      </c>
      <c r="G43" s="39">
        <v>293.02</v>
      </c>
      <c r="H43" s="14">
        <v>468.02</v>
      </c>
      <c r="I43" s="14">
        <v>360.63999999999993</v>
      </c>
    </row>
    <row r="44" spans="2:9" x14ac:dyDescent="0.2">
      <c r="B44" s="13" t="s">
        <v>93</v>
      </c>
      <c r="C44" s="11">
        <f t="shared" si="0"/>
        <v>125.77000000000001</v>
      </c>
      <c r="E44" s="14">
        <v>41.2</v>
      </c>
      <c r="F44" s="39">
        <v>41.2</v>
      </c>
      <c r="G44" s="39">
        <v>9.49</v>
      </c>
      <c r="H44" s="14">
        <v>50.690000000000005</v>
      </c>
      <c r="I44" s="14">
        <v>33.880000000000003</v>
      </c>
    </row>
    <row r="45" spans="2:9" x14ac:dyDescent="0.2">
      <c r="B45" s="13" t="s">
        <v>94</v>
      </c>
      <c r="C45" s="11">
        <f t="shared" si="0"/>
        <v>610.65</v>
      </c>
      <c r="E45" s="14">
        <v>200</v>
      </c>
      <c r="F45" s="39">
        <v>200</v>
      </c>
      <c r="G45" s="39">
        <v>46.08</v>
      </c>
      <c r="H45" s="14">
        <v>246.07999999999998</v>
      </c>
      <c r="I45" s="14">
        <v>164.57</v>
      </c>
    </row>
    <row r="46" spans="2:9" x14ac:dyDescent="0.2">
      <c r="B46" s="13" t="s">
        <v>95</v>
      </c>
      <c r="C46" s="11">
        <f t="shared" si="0"/>
        <v>549.04</v>
      </c>
      <c r="E46" s="14">
        <v>252.45</v>
      </c>
      <c r="F46" s="39">
        <v>0</v>
      </c>
      <c r="G46" s="39">
        <v>175.04</v>
      </c>
      <c r="H46" s="14">
        <v>175.04</v>
      </c>
      <c r="I46" s="14">
        <v>121.55</v>
      </c>
    </row>
    <row r="47" spans="2:9" x14ac:dyDescent="0.2">
      <c r="B47" s="13" t="s">
        <v>96</v>
      </c>
      <c r="C47" s="11">
        <f t="shared" si="0"/>
        <v>463</v>
      </c>
      <c r="E47" s="14">
        <v>463</v>
      </c>
      <c r="F47" s="39">
        <v>0</v>
      </c>
      <c r="G47" s="39">
        <v>0</v>
      </c>
      <c r="H47" s="14">
        <v>0</v>
      </c>
      <c r="I47" s="14">
        <v>0</v>
      </c>
    </row>
    <row r="48" spans="2:9" x14ac:dyDescent="0.2">
      <c r="B48" s="13" t="s">
        <v>97</v>
      </c>
      <c r="C48" s="11">
        <f t="shared" si="0"/>
        <v>1200</v>
      </c>
      <c r="E48" s="14">
        <v>600</v>
      </c>
      <c r="F48" s="39">
        <v>600</v>
      </c>
      <c r="G48" s="39">
        <v>0</v>
      </c>
      <c r="H48" s="14">
        <v>600</v>
      </c>
      <c r="I48" s="14">
        <v>0</v>
      </c>
    </row>
    <row r="49" spans="2:9" x14ac:dyDescent="0.2">
      <c r="B49" s="13" t="s">
        <v>98</v>
      </c>
      <c r="C49" s="11">
        <f t="shared" si="0"/>
        <v>6395.51</v>
      </c>
      <c r="E49" s="14">
        <v>2410.77</v>
      </c>
      <c r="F49" s="39">
        <v>803.59</v>
      </c>
      <c r="G49" s="39">
        <v>0</v>
      </c>
      <c r="H49" s="14">
        <v>803.59</v>
      </c>
      <c r="I49" s="14">
        <v>3181.15</v>
      </c>
    </row>
    <row r="50" spans="2:9" x14ac:dyDescent="0.2">
      <c r="B50" s="13" t="s">
        <v>99</v>
      </c>
      <c r="C50" s="11">
        <f t="shared" si="0"/>
        <v>4197.21</v>
      </c>
      <c r="E50" s="14">
        <v>1027.6400000000001</v>
      </c>
      <c r="F50" s="39">
        <v>0</v>
      </c>
      <c r="G50" s="39">
        <v>1068.3599999999999</v>
      </c>
      <c r="H50" s="14">
        <v>1068.3599999999999</v>
      </c>
      <c r="I50" s="14">
        <v>2101.21</v>
      </c>
    </row>
    <row r="51" spans="2:9" x14ac:dyDescent="0.2">
      <c r="B51" s="13" t="s">
        <v>100</v>
      </c>
      <c r="C51" s="11">
        <f t="shared" si="0"/>
        <v>15880.599999999999</v>
      </c>
      <c r="E51" s="14">
        <v>5000</v>
      </c>
      <c r="F51" s="39">
        <v>5500</v>
      </c>
      <c r="G51" s="39">
        <v>1345.15</v>
      </c>
      <c r="H51" s="14">
        <v>6845.15</v>
      </c>
      <c r="I51" s="14">
        <v>4035.45</v>
      </c>
    </row>
    <row r="52" spans="2:9" x14ac:dyDescent="0.2">
      <c r="B52" s="13" t="s">
        <v>101</v>
      </c>
      <c r="C52" s="11">
        <f t="shared" si="0"/>
        <v>21445</v>
      </c>
      <c r="E52" s="14">
        <v>17156</v>
      </c>
      <c r="F52" s="39">
        <v>4289</v>
      </c>
      <c r="G52" s="39">
        <v>0</v>
      </c>
      <c r="H52" s="14">
        <v>4289</v>
      </c>
      <c r="I52" s="14">
        <v>0</v>
      </c>
    </row>
    <row r="53" spans="2:9" x14ac:dyDescent="0.2">
      <c r="B53" s="13" t="s">
        <v>102</v>
      </c>
      <c r="C53" s="11">
        <f t="shared" si="0"/>
        <v>372.38</v>
      </c>
      <c r="E53" s="14">
        <v>138.52000000000001</v>
      </c>
      <c r="F53" s="39">
        <v>100</v>
      </c>
      <c r="G53" s="39">
        <v>0</v>
      </c>
      <c r="H53" s="14">
        <v>100</v>
      </c>
      <c r="I53" s="14">
        <v>133.86000000000001</v>
      </c>
    </row>
    <row r="54" spans="2:9" x14ac:dyDescent="0.2">
      <c r="B54" s="13" t="s">
        <v>103</v>
      </c>
      <c r="C54" s="11">
        <f t="shared" si="0"/>
        <v>360</v>
      </c>
      <c r="E54" s="14">
        <v>120</v>
      </c>
      <c r="F54" s="39">
        <v>120</v>
      </c>
      <c r="G54" s="39">
        <v>0</v>
      </c>
      <c r="H54" s="14">
        <v>120</v>
      </c>
      <c r="I54" s="14">
        <v>120</v>
      </c>
    </row>
    <row r="55" spans="2:9" x14ac:dyDescent="0.2">
      <c r="B55" s="13" t="s">
        <v>104</v>
      </c>
      <c r="C55" s="11">
        <f t="shared" si="0"/>
        <v>494.98</v>
      </c>
      <c r="E55" s="14">
        <v>164.99</v>
      </c>
      <c r="F55" s="39">
        <v>164.99</v>
      </c>
      <c r="G55" s="39">
        <v>0</v>
      </c>
      <c r="H55" s="14">
        <v>164.99</v>
      </c>
      <c r="I55" s="14">
        <v>165</v>
      </c>
    </row>
    <row r="56" spans="2:9" x14ac:dyDescent="0.2">
      <c r="B56" s="13" t="s">
        <v>105</v>
      </c>
      <c r="C56" s="11">
        <f t="shared" si="0"/>
        <v>215.42000000000002</v>
      </c>
      <c r="E56" s="14">
        <v>73.31</v>
      </c>
      <c r="F56" s="39">
        <v>73.31</v>
      </c>
      <c r="G56" s="39">
        <v>0</v>
      </c>
      <c r="H56" s="14">
        <v>73.31</v>
      </c>
      <c r="I56" s="14">
        <v>68.8</v>
      </c>
    </row>
    <row r="57" spans="2:9" x14ac:dyDescent="0.2">
      <c r="B57" s="13" t="s">
        <v>106</v>
      </c>
      <c r="C57" s="11">
        <f t="shared" si="0"/>
        <v>830.17000000000007</v>
      </c>
      <c r="E57" s="14">
        <v>261.19</v>
      </c>
      <c r="F57" s="39">
        <v>0</v>
      </c>
      <c r="G57" s="39">
        <v>305.98</v>
      </c>
      <c r="H57" s="14">
        <v>305.98</v>
      </c>
      <c r="I57" s="14">
        <v>263</v>
      </c>
    </row>
    <row r="58" spans="2:9" x14ac:dyDescent="0.2">
      <c r="B58" s="13" t="s">
        <v>107</v>
      </c>
      <c r="C58" s="11">
        <f t="shared" si="0"/>
        <v>2359.38</v>
      </c>
      <c r="E58" s="14">
        <v>1179.69</v>
      </c>
      <c r="F58" s="39">
        <v>1179.69</v>
      </c>
      <c r="G58" s="39">
        <v>0</v>
      </c>
      <c r="H58" s="14">
        <v>1179.69</v>
      </c>
      <c r="I58" s="14">
        <v>0</v>
      </c>
    </row>
    <row r="59" spans="2:9" x14ac:dyDescent="0.2">
      <c r="B59" s="13" t="s">
        <v>108</v>
      </c>
      <c r="C59" s="11">
        <f t="shared" si="0"/>
        <v>1125</v>
      </c>
      <c r="E59" s="14">
        <v>950</v>
      </c>
      <c r="F59" s="39">
        <v>175</v>
      </c>
      <c r="G59" s="39">
        <v>0</v>
      </c>
      <c r="H59" s="14">
        <v>175</v>
      </c>
      <c r="I59" s="14">
        <v>0</v>
      </c>
    </row>
    <row r="60" spans="2:9" x14ac:dyDescent="0.2">
      <c r="B60" s="13" t="s">
        <v>109</v>
      </c>
      <c r="C60" s="11">
        <f t="shared" si="0"/>
        <v>439.36</v>
      </c>
      <c r="E60" s="14">
        <v>439.36</v>
      </c>
      <c r="F60" s="39">
        <v>0</v>
      </c>
      <c r="G60" s="39">
        <v>0</v>
      </c>
      <c r="H60" s="14">
        <v>0</v>
      </c>
      <c r="I60" s="14">
        <v>0</v>
      </c>
    </row>
    <row r="61" spans="2:9" x14ac:dyDescent="0.2">
      <c r="B61" s="13" t="s">
        <v>110</v>
      </c>
      <c r="C61" s="11">
        <f t="shared" si="0"/>
        <v>10677.03</v>
      </c>
      <c r="E61" s="14">
        <v>3500</v>
      </c>
      <c r="F61" s="39">
        <v>3500</v>
      </c>
      <c r="G61" s="39">
        <v>919.26</v>
      </c>
      <c r="H61" s="14">
        <v>4419.26</v>
      </c>
      <c r="I61" s="14">
        <v>2757.77</v>
      </c>
    </row>
    <row r="62" spans="2:9" x14ac:dyDescent="0.2">
      <c r="B62" s="13" t="s">
        <v>111</v>
      </c>
      <c r="C62" s="11">
        <f t="shared" si="0"/>
        <v>10757.720000000001</v>
      </c>
      <c r="E62" s="14">
        <v>3500</v>
      </c>
      <c r="F62" s="39">
        <v>3500</v>
      </c>
      <c r="G62" s="39">
        <v>939.43</v>
      </c>
      <c r="H62" s="14">
        <v>4439.43</v>
      </c>
      <c r="I62" s="14">
        <v>2818.29</v>
      </c>
    </row>
    <row r="63" spans="2:9" x14ac:dyDescent="0.2">
      <c r="B63" s="13" t="s">
        <v>112</v>
      </c>
      <c r="C63" s="11">
        <f t="shared" si="0"/>
        <v>2700.57</v>
      </c>
      <c r="E63" s="14">
        <v>2700.57</v>
      </c>
      <c r="F63" s="39">
        <v>0</v>
      </c>
      <c r="G63" s="39">
        <v>0</v>
      </c>
      <c r="H63" s="14">
        <v>0</v>
      </c>
      <c r="I63" s="14">
        <v>0</v>
      </c>
    </row>
    <row r="64" spans="2:9" x14ac:dyDescent="0.2">
      <c r="B64" s="13" t="s">
        <v>113</v>
      </c>
      <c r="C64" s="11">
        <f t="shared" si="0"/>
        <v>3360.58</v>
      </c>
      <c r="E64" s="14">
        <v>3360.58</v>
      </c>
      <c r="F64" s="39">
        <v>0</v>
      </c>
      <c r="G64" s="39">
        <v>0</v>
      </c>
      <c r="H64" s="14">
        <v>0</v>
      </c>
      <c r="I64" s="14">
        <v>0</v>
      </c>
    </row>
    <row r="65" spans="2:9" x14ac:dyDescent="0.2">
      <c r="B65" s="13" t="s">
        <v>114</v>
      </c>
      <c r="C65" s="11">
        <f t="shared" si="0"/>
        <v>51332.99</v>
      </c>
      <c r="E65" s="14">
        <v>10985.1</v>
      </c>
      <c r="F65" s="39">
        <v>0</v>
      </c>
      <c r="G65" s="39">
        <v>21962.2</v>
      </c>
      <c r="H65" s="14">
        <v>21962.2</v>
      </c>
      <c r="I65" s="14">
        <v>18385.689999999999</v>
      </c>
    </row>
    <row r="66" spans="2:9" x14ac:dyDescent="0.2">
      <c r="B66" s="13" t="s">
        <v>115</v>
      </c>
      <c r="C66" s="11">
        <f t="shared" si="0"/>
        <v>1813.98</v>
      </c>
      <c r="E66" s="14">
        <v>608.99</v>
      </c>
      <c r="F66" s="39">
        <v>608.99</v>
      </c>
      <c r="G66" s="39">
        <v>0</v>
      </c>
      <c r="H66" s="14">
        <v>608.99</v>
      </c>
      <c r="I66" s="14">
        <v>596</v>
      </c>
    </row>
    <row r="67" spans="2:9" x14ac:dyDescent="0.2">
      <c r="B67" s="13" t="s">
        <v>116</v>
      </c>
      <c r="C67" s="11">
        <f t="shared" si="0"/>
        <v>2.86</v>
      </c>
      <c r="E67" s="14">
        <v>0.5</v>
      </c>
      <c r="F67" s="39">
        <v>0</v>
      </c>
      <c r="G67" s="39">
        <v>1.1599999999999999</v>
      </c>
      <c r="H67" s="14">
        <v>1.1599999999999999</v>
      </c>
      <c r="I67" s="14">
        <v>1.2</v>
      </c>
    </row>
    <row r="68" spans="2:9" x14ac:dyDescent="0.2">
      <c r="B68" s="13" t="s">
        <v>117</v>
      </c>
      <c r="C68" s="11">
        <f t="shared" si="0"/>
        <v>682.05000000000007</v>
      </c>
      <c r="E68" s="14">
        <v>248.95000000000002</v>
      </c>
      <c r="F68" s="39">
        <v>0</v>
      </c>
      <c r="G68" s="39">
        <v>356.07</v>
      </c>
      <c r="H68" s="14">
        <v>356.07</v>
      </c>
      <c r="I68" s="14">
        <v>77.03</v>
      </c>
    </row>
    <row r="69" spans="2:9" x14ac:dyDescent="0.2">
      <c r="B69" s="13" t="s">
        <v>118</v>
      </c>
      <c r="C69" s="11">
        <f t="shared" si="0"/>
        <v>80755.69</v>
      </c>
      <c r="E69" s="14">
        <v>55053</v>
      </c>
      <c r="F69" s="39">
        <v>0</v>
      </c>
      <c r="G69" s="39">
        <v>13037.6</v>
      </c>
      <c r="H69" s="14">
        <v>13037.6</v>
      </c>
      <c r="I69" s="14">
        <v>12665.09</v>
      </c>
    </row>
    <row r="70" spans="2:9" x14ac:dyDescent="0.2">
      <c r="B70" s="13" t="s">
        <v>119</v>
      </c>
      <c r="C70" s="11">
        <f t="shared" ref="C70:C106" si="1">SUM(E70:E70) + SUM(H70:I70)</f>
        <v>384.16999999999996</v>
      </c>
      <c r="E70" s="14">
        <v>245.64</v>
      </c>
      <c r="F70" s="39">
        <v>10.24</v>
      </c>
      <c r="G70" s="39">
        <v>14.66</v>
      </c>
      <c r="H70" s="14">
        <v>24.9</v>
      </c>
      <c r="I70" s="14">
        <v>113.63</v>
      </c>
    </row>
    <row r="71" spans="2:9" x14ac:dyDescent="0.2">
      <c r="B71" s="13" t="s">
        <v>120</v>
      </c>
      <c r="C71" s="11">
        <f t="shared" si="1"/>
        <v>60</v>
      </c>
      <c r="E71" s="14">
        <v>20</v>
      </c>
      <c r="F71" s="39">
        <v>0</v>
      </c>
      <c r="G71" s="39">
        <v>20</v>
      </c>
      <c r="H71" s="14">
        <v>20</v>
      </c>
      <c r="I71" s="14">
        <v>20</v>
      </c>
    </row>
    <row r="72" spans="2:9" x14ac:dyDescent="0.2">
      <c r="B72" s="13" t="s">
        <v>121</v>
      </c>
      <c r="C72" s="11">
        <f t="shared" si="1"/>
        <v>1366</v>
      </c>
      <c r="E72" s="14">
        <v>1366</v>
      </c>
      <c r="F72" s="39">
        <v>0</v>
      </c>
      <c r="G72" s="39">
        <v>0</v>
      </c>
      <c r="H72" s="14">
        <v>0</v>
      </c>
      <c r="I72" s="14">
        <v>0</v>
      </c>
    </row>
    <row r="73" spans="2:9" x14ac:dyDescent="0.2">
      <c r="B73" s="13" t="s">
        <v>122</v>
      </c>
      <c r="C73" s="11">
        <f t="shared" si="1"/>
        <v>100</v>
      </c>
      <c r="E73" s="14">
        <v>100</v>
      </c>
      <c r="F73" s="39">
        <v>0</v>
      </c>
      <c r="G73" s="39">
        <v>0</v>
      </c>
      <c r="H73" s="14">
        <v>0</v>
      </c>
      <c r="I73" s="14">
        <v>0</v>
      </c>
    </row>
    <row r="74" spans="2:9" x14ac:dyDescent="0.2">
      <c r="B74" s="13" t="s">
        <v>123</v>
      </c>
      <c r="C74" s="11">
        <f t="shared" si="1"/>
        <v>33884.789999999994</v>
      </c>
      <c r="E74" s="14">
        <v>10794</v>
      </c>
      <c r="F74" s="39">
        <v>0</v>
      </c>
      <c r="G74" s="39">
        <v>3353.19</v>
      </c>
      <c r="H74" s="14">
        <v>3353.19</v>
      </c>
      <c r="I74" s="14">
        <v>19737.599999999999</v>
      </c>
    </row>
    <row r="75" spans="2:9" x14ac:dyDescent="0.2">
      <c r="B75" s="13" t="s">
        <v>124</v>
      </c>
      <c r="C75" s="11">
        <f t="shared" si="1"/>
        <v>62859.55</v>
      </c>
      <c r="E75" s="14">
        <v>25355.059999999998</v>
      </c>
      <c r="F75" s="39">
        <v>37504.490000000005</v>
      </c>
      <c r="G75" s="39">
        <v>0</v>
      </c>
      <c r="H75" s="14">
        <v>37504.490000000005</v>
      </c>
      <c r="I75" s="14">
        <v>0</v>
      </c>
    </row>
    <row r="76" spans="2:9" x14ac:dyDescent="0.2">
      <c r="B76" s="13" t="s">
        <v>125</v>
      </c>
      <c r="C76" s="11">
        <f t="shared" si="1"/>
        <v>262.60000000000002</v>
      </c>
      <c r="E76" s="14">
        <v>90</v>
      </c>
      <c r="F76" s="39">
        <v>0</v>
      </c>
      <c r="G76" s="39">
        <v>86.3</v>
      </c>
      <c r="H76" s="14">
        <v>86.3</v>
      </c>
      <c r="I76" s="14">
        <v>86.3</v>
      </c>
    </row>
    <row r="77" spans="2:9" x14ac:dyDescent="0.2">
      <c r="B77" s="13" t="s">
        <v>126</v>
      </c>
      <c r="C77" s="11">
        <f t="shared" si="1"/>
        <v>14607.63</v>
      </c>
      <c r="E77" s="14">
        <v>5875</v>
      </c>
      <c r="F77" s="39">
        <v>0</v>
      </c>
      <c r="G77" s="39">
        <v>8732.6299999999992</v>
      </c>
      <c r="H77" s="14">
        <v>8732.6299999999992</v>
      </c>
      <c r="I77" s="14">
        <v>0</v>
      </c>
    </row>
    <row r="78" spans="2:9" x14ac:dyDescent="0.2">
      <c r="B78" s="13" t="s">
        <v>127</v>
      </c>
      <c r="C78" s="11">
        <f t="shared" si="1"/>
        <v>112870.67000000001</v>
      </c>
      <c r="E78" s="14">
        <v>29812.5</v>
      </c>
      <c r="F78" s="39">
        <v>0</v>
      </c>
      <c r="G78" s="39">
        <v>35048.58</v>
      </c>
      <c r="H78" s="14">
        <v>35048.58</v>
      </c>
      <c r="I78" s="14">
        <v>48009.590000000004</v>
      </c>
    </row>
    <row r="79" spans="2:9" x14ac:dyDescent="0.2">
      <c r="B79" s="13" t="s">
        <v>128</v>
      </c>
      <c r="C79" s="11">
        <f t="shared" si="1"/>
        <v>197.46</v>
      </c>
      <c r="E79" s="14">
        <v>69.06</v>
      </c>
      <c r="F79" s="39">
        <v>0</v>
      </c>
      <c r="G79" s="39">
        <v>64.2</v>
      </c>
      <c r="H79" s="14">
        <v>64.2</v>
      </c>
      <c r="I79" s="14">
        <v>64.2</v>
      </c>
    </row>
    <row r="80" spans="2:9" x14ac:dyDescent="0.2">
      <c r="B80" s="13" t="s">
        <v>129</v>
      </c>
      <c r="C80" s="11">
        <f t="shared" si="1"/>
        <v>3700.55</v>
      </c>
      <c r="E80" s="14">
        <v>1817.13</v>
      </c>
      <c r="F80" s="39">
        <v>0</v>
      </c>
      <c r="G80" s="39">
        <v>87.89</v>
      </c>
      <c r="H80" s="14">
        <v>87.89</v>
      </c>
      <c r="I80" s="14">
        <v>1795.53</v>
      </c>
    </row>
    <row r="81" spans="2:9" x14ac:dyDescent="0.2">
      <c r="B81" s="13" t="s">
        <v>130</v>
      </c>
      <c r="C81" s="11">
        <f t="shared" si="1"/>
        <v>29.37</v>
      </c>
      <c r="E81" s="14">
        <v>29.37</v>
      </c>
      <c r="F81" s="39">
        <v>0</v>
      </c>
      <c r="G81" s="39">
        <v>0</v>
      </c>
      <c r="H81" s="14">
        <v>0</v>
      </c>
      <c r="I81" s="14">
        <v>0</v>
      </c>
    </row>
    <row r="82" spans="2:9" x14ac:dyDescent="0.2">
      <c r="B82" s="13" t="s">
        <v>131</v>
      </c>
      <c r="C82" s="11">
        <f t="shared" si="1"/>
        <v>900</v>
      </c>
      <c r="E82" s="14">
        <v>500</v>
      </c>
      <c r="F82" s="39">
        <v>400</v>
      </c>
      <c r="G82" s="39">
        <v>0</v>
      </c>
      <c r="H82" s="14">
        <v>400</v>
      </c>
      <c r="I82" s="14">
        <v>0</v>
      </c>
    </row>
    <row r="83" spans="2:9" x14ac:dyDescent="0.2">
      <c r="B83" s="13" t="s">
        <v>132</v>
      </c>
      <c r="C83" s="11">
        <f t="shared" si="1"/>
        <v>6359.6</v>
      </c>
      <c r="E83" s="14">
        <v>5191</v>
      </c>
      <c r="F83" s="39">
        <v>0</v>
      </c>
      <c r="G83" s="39">
        <v>1168.5999999999999</v>
      </c>
      <c r="H83" s="14">
        <v>1168.5999999999999</v>
      </c>
      <c r="I83" s="14">
        <v>0</v>
      </c>
    </row>
    <row r="84" spans="2:9" x14ac:dyDescent="0.2">
      <c r="B84" s="13" t="s">
        <v>133</v>
      </c>
      <c r="C84" s="11">
        <f t="shared" si="1"/>
        <v>874.95</v>
      </c>
      <c r="E84" s="14">
        <v>180.44</v>
      </c>
      <c r="F84" s="39">
        <v>114.44</v>
      </c>
      <c r="G84" s="39">
        <v>0</v>
      </c>
      <c r="H84" s="14">
        <v>114.44</v>
      </c>
      <c r="I84" s="14">
        <v>580.06999999999994</v>
      </c>
    </row>
    <row r="85" spans="2:9" x14ac:dyDescent="0.2">
      <c r="B85" s="13" t="s">
        <v>134</v>
      </c>
      <c r="C85" s="11">
        <f t="shared" si="1"/>
        <v>8439.130000000001</v>
      </c>
      <c r="E85" s="14">
        <v>1865</v>
      </c>
      <c r="F85" s="39">
        <v>1350</v>
      </c>
      <c r="G85" s="39">
        <v>1808.35</v>
      </c>
      <c r="H85" s="14">
        <v>3158.35</v>
      </c>
      <c r="I85" s="14">
        <v>3415.78</v>
      </c>
    </row>
    <row r="86" spans="2:9" x14ac:dyDescent="0.2">
      <c r="B86" s="13" t="s">
        <v>135</v>
      </c>
      <c r="C86" s="11">
        <f t="shared" si="1"/>
        <v>17843.46</v>
      </c>
      <c r="E86" s="14">
        <v>17843.46</v>
      </c>
      <c r="F86" s="39">
        <v>0</v>
      </c>
      <c r="G86" s="39">
        <v>0</v>
      </c>
      <c r="H86" s="14">
        <v>0</v>
      </c>
      <c r="I86" s="14">
        <v>0</v>
      </c>
    </row>
    <row r="87" spans="2:9" x14ac:dyDescent="0.2">
      <c r="B87" s="13" t="s">
        <v>136</v>
      </c>
      <c r="C87" s="11">
        <f t="shared" si="1"/>
        <v>1019.06</v>
      </c>
      <c r="E87" s="14">
        <v>355.06</v>
      </c>
      <c r="F87" s="39">
        <v>0</v>
      </c>
      <c r="G87" s="39">
        <v>332</v>
      </c>
      <c r="H87" s="14">
        <v>332</v>
      </c>
      <c r="I87" s="14">
        <v>332</v>
      </c>
    </row>
    <row r="88" spans="2:9" x14ac:dyDescent="0.2">
      <c r="B88" s="13" t="s">
        <v>137</v>
      </c>
      <c r="C88" s="11">
        <f t="shared" si="1"/>
        <v>315.3</v>
      </c>
      <c r="E88" s="14">
        <v>106.25</v>
      </c>
      <c r="F88" s="39">
        <v>0</v>
      </c>
      <c r="G88" s="39">
        <v>101.04</v>
      </c>
      <c r="H88" s="14">
        <v>101.04</v>
      </c>
      <c r="I88" s="14">
        <v>108.01</v>
      </c>
    </row>
    <row r="89" spans="2:9" x14ac:dyDescent="0.2">
      <c r="B89" s="13" t="s">
        <v>138</v>
      </c>
      <c r="C89" s="11">
        <f t="shared" si="1"/>
        <v>104.86</v>
      </c>
      <c r="E89" s="14">
        <v>104.86</v>
      </c>
      <c r="F89" s="39">
        <v>0</v>
      </c>
      <c r="G89" s="39">
        <v>0</v>
      </c>
      <c r="H89" s="14">
        <v>0</v>
      </c>
      <c r="I89" s="14">
        <v>0</v>
      </c>
    </row>
    <row r="90" spans="2:9" x14ac:dyDescent="0.2">
      <c r="B90" s="13" t="s">
        <v>139</v>
      </c>
      <c r="C90" s="11">
        <f t="shared" si="1"/>
        <v>189693.83000000002</v>
      </c>
      <c r="E90" s="14">
        <v>81937.55</v>
      </c>
      <c r="F90" s="39">
        <v>0</v>
      </c>
      <c r="G90" s="39">
        <v>58277.120000000003</v>
      </c>
      <c r="H90" s="14">
        <v>58277.120000000003</v>
      </c>
      <c r="I90" s="14">
        <v>49479.16</v>
      </c>
    </row>
    <row r="91" spans="2:9" x14ac:dyDescent="0.2">
      <c r="B91" s="13" t="s">
        <v>140</v>
      </c>
      <c r="C91" s="11">
        <f t="shared" si="1"/>
        <v>5713.01</v>
      </c>
      <c r="E91" s="14">
        <v>2773.17</v>
      </c>
      <c r="F91" s="39">
        <v>0</v>
      </c>
      <c r="G91" s="39">
        <v>0</v>
      </c>
      <c r="H91" s="14">
        <v>0</v>
      </c>
      <c r="I91" s="14">
        <v>2939.84</v>
      </c>
    </row>
    <row r="92" spans="2:9" x14ac:dyDescent="0.2">
      <c r="B92" s="13" t="s">
        <v>141</v>
      </c>
      <c r="C92" s="11">
        <f t="shared" si="1"/>
        <v>7418.1</v>
      </c>
      <c r="E92" s="14">
        <v>7418.1</v>
      </c>
      <c r="F92" s="39">
        <v>0</v>
      </c>
      <c r="G92" s="39">
        <v>0</v>
      </c>
      <c r="H92" s="14">
        <v>0</v>
      </c>
      <c r="I92" s="14">
        <v>0</v>
      </c>
    </row>
    <row r="93" spans="2:9" x14ac:dyDescent="0.2">
      <c r="B93" s="13" t="s">
        <v>142</v>
      </c>
      <c r="C93" s="11">
        <f t="shared" si="1"/>
        <v>8725.18</v>
      </c>
      <c r="E93" s="14">
        <v>3920</v>
      </c>
      <c r="F93" s="39">
        <v>0</v>
      </c>
      <c r="G93" s="39">
        <v>0</v>
      </c>
      <c r="H93" s="14">
        <v>0</v>
      </c>
      <c r="I93" s="14">
        <v>4805.18</v>
      </c>
    </row>
    <row r="94" spans="2:9" x14ac:dyDescent="0.2">
      <c r="B94" s="13" t="s">
        <v>143</v>
      </c>
      <c r="C94" s="11">
        <f t="shared" si="1"/>
        <v>133.01</v>
      </c>
      <c r="E94" s="14">
        <v>0</v>
      </c>
      <c r="F94" s="39">
        <v>133.01</v>
      </c>
      <c r="G94" s="39">
        <v>0</v>
      </c>
      <c r="H94" s="14">
        <v>133.01</v>
      </c>
      <c r="I94" s="14">
        <v>0</v>
      </c>
    </row>
    <row r="95" spans="2:9" x14ac:dyDescent="0.2">
      <c r="B95" s="13" t="s">
        <v>144</v>
      </c>
      <c r="C95" s="11">
        <f t="shared" si="1"/>
        <v>252.45</v>
      </c>
      <c r="E95" s="14">
        <v>0</v>
      </c>
      <c r="F95" s="39">
        <v>252.45</v>
      </c>
      <c r="G95" s="39">
        <v>0</v>
      </c>
      <c r="H95" s="14">
        <v>252.45</v>
      </c>
      <c r="I95" s="14">
        <v>0</v>
      </c>
    </row>
    <row r="96" spans="2:9" x14ac:dyDescent="0.2">
      <c r="B96" s="13" t="s">
        <v>145</v>
      </c>
      <c r="C96" s="11">
        <f t="shared" si="1"/>
        <v>6430.6900000000005</v>
      </c>
      <c r="E96" s="14">
        <v>0</v>
      </c>
      <c r="F96" s="39">
        <v>3250</v>
      </c>
      <c r="G96" s="39">
        <v>3180.69</v>
      </c>
      <c r="H96" s="14">
        <v>6430.6900000000005</v>
      </c>
      <c r="I96" s="14">
        <v>0</v>
      </c>
    </row>
    <row r="97" spans="2:9" x14ac:dyDescent="0.2">
      <c r="B97" s="13" t="s">
        <v>146</v>
      </c>
      <c r="C97" s="11">
        <f t="shared" si="1"/>
        <v>1706.25</v>
      </c>
      <c r="E97" s="14">
        <v>0</v>
      </c>
      <c r="F97" s="39">
        <v>1706.25</v>
      </c>
      <c r="G97" s="39">
        <v>0</v>
      </c>
      <c r="H97" s="14">
        <v>1706.25</v>
      </c>
      <c r="I97" s="14">
        <v>0</v>
      </c>
    </row>
    <row r="98" spans="2:9" x14ac:dyDescent="0.2">
      <c r="B98" s="13" t="s">
        <v>147</v>
      </c>
      <c r="C98" s="11">
        <f t="shared" si="1"/>
        <v>576</v>
      </c>
      <c r="E98" s="14">
        <v>0</v>
      </c>
      <c r="F98" s="39">
        <v>576</v>
      </c>
      <c r="G98" s="39">
        <v>0</v>
      </c>
      <c r="H98" s="14">
        <v>576</v>
      </c>
      <c r="I98" s="14">
        <v>0</v>
      </c>
    </row>
    <row r="99" spans="2:9" x14ac:dyDescent="0.2">
      <c r="B99" s="13" t="s">
        <v>148</v>
      </c>
      <c r="C99" s="11">
        <f t="shared" si="1"/>
        <v>10261.58</v>
      </c>
      <c r="E99" s="14">
        <v>0</v>
      </c>
      <c r="F99" s="39">
        <v>0</v>
      </c>
      <c r="G99" s="39">
        <v>10261.58</v>
      </c>
      <c r="H99" s="14">
        <v>10261.58</v>
      </c>
      <c r="I99" s="14">
        <v>0</v>
      </c>
    </row>
    <row r="100" spans="2:9" x14ac:dyDescent="0.2">
      <c r="B100" s="13" t="s">
        <v>149</v>
      </c>
      <c r="C100" s="11">
        <f t="shared" si="1"/>
        <v>2518.69</v>
      </c>
      <c r="E100" s="14">
        <v>0</v>
      </c>
      <c r="F100" s="39">
        <v>0</v>
      </c>
      <c r="G100" s="39">
        <v>2518.69</v>
      </c>
      <c r="H100" s="14">
        <v>2518.69</v>
      </c>
      <c r="I100" s="14">
        <v>0</v>
      </c>
    </row>
    <row r="101" spans="2:9" x14ac:dyDescent="0.2">
      <c r="B101" s="13" t="s">
        <v>150</v>
      </c>
      <c r="C101" s="11">
        <f t="shared" si="1"/>
        <v>1390.04</v>
      </c>
      <c r="E101" s="14">
        <v>0</v>
      </c>
      <c r="F101" s="39">
        <v>0</v>
      </c>
      <c r="G101" s="39">
        <v>1390.04</v>
      </c>
      <c r="H101" s="14">
        <v>1390.04</v>
      </c>
      <c r="I101" s="14">
        <v>0</v>
      </c>
    </row>
    <row r="102" spans="2:9" x14ac:dyDescent="0.2">
      <c r="B102" s="13" t="s">
        <v>151</v>
      </c>
      <c r="C102" s="11">
        <f t="shared" si="1"/>
        <v>10686.4</v>
      </c>
      <c r="E102" s="14">
        <v>0</v>
      </c>
      <c r="F102" s="39">
        <v>0</v>
      </c>
      <c r="G102" s="39">
        <v>10686.4</v>
      </c>
      <c r="H102" s="14">
        <v>10686.4</v>
      </c>
      <c r="I102" s="14">
        <v>0</v>
      </c>
    </row>
    <row r="103" spans="2:9" x14ac:dyDescent="0.2">
      <c r="B103" s="13" t="s">
        <v>152</v>
      </c>
      <c r="C103" s="11">
        <f t="shared" si="1"/>
        <v>500</v>
      </c>
      <c r="E103" s="14">
        <v>0</v>
      </c>
      <c r="F103" s="39">
        <v>0</v>
      </c>
      <c r="G103" s="39">
        <v>0</v>
      </c>
      <c r="H103" s="14">
        <v>0</v>
      </c>
      <c r="I103" s="14">
        <v>500</v>
      </c>
    </row>
    <row r="104" spans="2:9" x14ac:dyDescent="0.2">
      <c r="B104" s="13" t="s">
        <v>153</v>
      </c>
      <c r="C104" s="11">
        <f t="shared" si="1"/>
        <v>310</v>
      </c>
      <c r="E104" s="14">
        <v>0</v>
      </c>
      <c r="F104" s="39">
        <v>0</v>
      </c>
      <c r="G104" s="39">
        <v>0</v>
      </c>
      <c r="H104" s="14">
        <v>0</v>
      </c>
      <c r="I104" s="14">
        <v>310</v>
      </c>
    </row>
    <row r="105" spans="2:9" x14ac:dyDescent="0.2">
      <c r="B105" s="13" t="s">
        <v>154</v>
      </c>
      <c r="C105" s="11">
        <f t="shared" si="1"/>
        <v>0</v>
      </c>
      <c r="E105" s="14">
        <v>0</v>
      </c>
      <c r="F105" s="39">
        <v>0</v>
      </c>
      <c r="G105" s="39">
        <v>0</v>
      </c>
      <c r="H105" s="14">
        <v>0</v>
      </c>
      <c r="I105" s="14">
        <v>0</v>
      </c>
    </row>
    <row r="106" spans="2:9" x14ac:dyDescent="0.2">
      <c r="B106" s="13" t="s">
        <v>155</v>
      </c>
      <c r="C106" s="11">
        <f t="shared" si="1"/>
        <v>0</v>
      </c>
      <c r="E106" s="14">
        <v>0</v>
      </c>
      <c r="F106" s="39">
        <v>0</v>
      </c>
      <c r="G106" s="39">
        <v>0</v>
      </c>
      <c r="H106" s="14">
        <v>0</v>
      </c>
      <c r="I106" s="14">
        <v>0</v>
      </c>
    </row>
    <row r="107" spans="2:9" x14ac:dyDescent="0.2">
      <c r="B107" s="15" t="s">
        <v>47</v>
      </c>
      <c r="C107" s="16">
        <f>SUM(C38:C106)</f>
        <v>1115158.7</v>
      </c>
      <c r="E107" s="17">
        <f>SUM(E38:E106)</f>
        <v>621936.93000000017</v>
      </c>
      <c r="F107" s="38">
        <f>SUM(F38:F106)</f>
        <v>88998.859999999986</v>
      </c>
      <c r="G107" s="38">
        <f>SUM(G38:G106)</f>
        <v>178038.14</v>
      </c>
      <c r="H107" s="17">
        <f>SUM(H38:H106)</f>
        <v>267037.00000000012</v>
      </c>
      <c r="I107" s="17">
        <f>SUM(I38:I106)</f>
        <v>226184.77000000002</v>
      </c>
    </row>
    <row r="108" spans="2:9" x14ac:dyDescent="0.2">
      <c r="B108" s="37"/>
    </row>
    <row r="109" spans="2:9" ht="19" x14ac:dyDescent="0.25">
      <c r="B109" s="23" t="s">
        <v>48</v>
      </c>
      <c r="C109" s="23"/>
      <c r="D109" s="23"/>
      <c r="E109" s="24">
        <f>SUM(E35,E107)</f>
        <v>621936.93000000017</v>
      </c>
      <c r="F109" s="24">
        <f>SUM(F35,F107)</f>
        <v>88998.859999999986</v>
      </c>
      <c r="G109" s="24">
        <f>SUM(G35,G107)</f>
        <v>269719.08</v>
      </c>
      <c r="H109" s="24">
        <f>SUM(H35,H107)</f>
        <v>358717.94000000012</v>
      </c>
      <c r="I109" s="24">
        <f>SUM(I35,I107)</f>
        <v>238503.52000000002</v>
      </c>
    </row>
    <row r="111" spans="2:9" ht="19" x14ac:dyDescent="0.25">
      <c r="B111" s="25" t="s">
        <v>49</v>
      </c>
      <c r="C111" s="25"/>
      <c r="D111" s="25"/>
      <c r="E111" s="26">
        <f>SUM(E18)-SUM(E109)</f>
        <v>-147939.76000000013</v>
      </c>
      <c r="F111" s="26">
        <f>SUM(F18)-SUM(F109)</f>
        <v>21899.530000000028</v>
      </c>
      <c r="G111" s="26">
        <f>SUM(G18)-SUM(G109)</f>
        <v>378249.57999999967</v>
      </c>
      <c r="H111" s="26">
        <f>SUM(H18)-SUM(H109)</f>
        <v>400149.10999999958</v>
      </c>
      <c r="I111" s="26">
        <f>SUM(I18)-SUM(I109)</f>
        <v>529785.97999999952</v>
      </c>
    </row>
    <row r="113" spans="2:9" ht="19" x14ac:dyDescent="0.25">
      <c r="B113" s="27" t="s">
        <v>50</v>
      </c>
      <c r="C113" s="27"/>
      <c r="D113" s="27"/>
      <c r="E113" s="28">
        <f>SUM(E7,E111)</f>
        <v>928041.23999999987</v>
      </c>
      <c r="F113" s="42" t="s">
        <v>22</v>
      </c>
      <c r="G113" s="42" t="s">
        <v>22</v>
      </c>
      <c r="H113" s="28">
        <f>SUM(H7,H111)</f>
        <v>1328190.3499999994</v>
      </c>
      <c r="I113" s="28">
        <f>SUM(I7,I111)</f>
        <v>1857976.3299999989</v>
      </c>
    </row>
  </sheetData>
  <phoneticPr fontId="23" type="noConversion"/>
  <hyperlinks>
    <hyperlink ref="H1" location="'Monthly Summary'!A1" tooltip="Select to navigate to Annual Cash Flow worksheet" display="CASH FLOW" xr:uid="{6CEFEE3C-98F0-4E44-8561-796D35300645}"/>
    <hyperlink ref="J1" location="Settings!A1" tooltip="Navigate to the settings page to change cash threshold values" display="SETTINGS" xr:uid="{60A64D67-D951-4389-A13D-EF4A8ED26CE5}"/>
    <hyperlink ref="K1" location="About!A1" tooltip="Learn more about CashFlow Tool " display="ABOUT" xr:uid="{A4220D76-B83E-467D-BCD2-B3B9D818D0E3}"/>
  </hyperlinks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lessThan" id="{783FFB61-3E19-47F9-BE67-4BE2067E3E51}">
            <xm:f>Settings!$D$9</xm:f>
            <x14:dxf>
              <fill>
                <patternFill>
                  <bgColor rgb="FFFF5050"/>
                </patternFill>
              </fill>
            </x14:dxf>
          </x14:cfRule>
          <x14:cfRule type="cellIs" priority="2" operator="between" id="{0EAB28B0-AAC0-4F16-87A3-8F8BE9A45BFB}">
            <xm:f>Settings!$D$19</xm:f>
            <xm:f>Settings!$E$19</xm:f>
            <x14:dxf>
              <fill>
                <patternFill>
                  <bgColor theme="9" tint="0.79998168889431442"/>
                </patternFill>
              </fill>
            </x14:dxf>
          </x14:cfRule>
          <x14:cfRule type="cellIs" priority="3" operator="between" id="{123E37EA-F154-4137-9CBC-049B1D69EA08}">
            <xm:f>Settings!$D$18</xm:f>
            <xm:f>Settings!$E$18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4" operator="between" id="{EB3119A0-CE29-49D3-A337-399129790A26}">
            <xm:f>Settings!$D$17</xm:f>
            <xm:f>Settings!$E$17</xm:f>
            <x14:dxf>
              <fill>
                <patternFill>
                  <bgColor theme="9" tint="-0.24994659260841701"/>
                </patternFill>
              </fill>
            </x14:dxf>
          </x14:cfRule>
          <xm:sqref>E113:I113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EDC67-48F2-411E-885B-7703F0CDF7CB}">
  <dimension ref="A1:J3"/>
  <sheetViews>
    <sheetView workbookViewId="0"/>
  </sheetViews>
  <sheetFormatPr baseColWidth="10" defaultColWidth="8.6640625" defaultRowHeight="15" x14ac:dyDescent="0.2"/>
  <cols>
    <col min="1" max="7" width="8.6640625" style="8"/>
    <col min="8" max="8" width="16.1640625" style="8" customWidth="1"/>
    <col min="9" max="9" width="12.5" style="8" customWidth="1"/>
    <col min="10" max="10" width="14.83203125" style="8" customWidth="1"/>
    <col min="11" max="16384" width="8.6640625" style="8"/>
  </cols>
  <sheetData>
    <row r="1" spans="1:10" s="47" customFormat="1" ht="46" customHeight="1" x14ac:dyDescent="0.2">
      <c r="A1" s="46"/>
      <c r="B1" s="2" t="s">
        <v>34</v>
      </c>
      <c r="H1" s="48" t="s">
        <v>0</v>
      </c>
      <c r="I1" s="48" t="s">
        <v>1</v>
      </c>
      <c r="J1" s="48" t="s">
        <v>2</v>
      </c>
    </row>
    <row r="3" spans="1:10" ht="42.5" customHeight="1" x14ac:dyDescent="0.2"/>
  </sheetData>
  <hyperlinks>
    <hyperlink ref="H1" location="'Monthly Summary'!A1" tooltip="Select to navigate to Annual Cash Flow worksheet" display="CASH FLOW" xr:uid="{FCF37FFE-14C4-4400-B7EE-011CFF6F3CF1}"/>
    <hyperlink ref="I1" location="Settings!A1" tooltip="Navigate to the settings page to change cash threshold values" display="SETTINGS" xr:uid="{55D7CC13-B7DC-48C3-B2F5-80BFE2492DFF}"/>
    <hyperlink ref="J1" location="About!A1" tooltip="Learn more about CashFlow Tool " display="ABOUT" xr:uid="{76E933CC-7064-441D-9ADA-C7856CA00B7C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C0A20-DBBC-453A-9CE2-967B3D5BDFA0}">
  <dimension ref="A1:K36"/>
  <sheetViews>
    <sheetView workbookViewId="0"/>
  </sheetViews>
  <sheetFormatPr baseColWidth="10" defaultColWidth="8.83203125" defaultRowHeight="15" x14ac:dyDescent="0.2"/>
  <cols>
    <col min="2" max="2" width="68.1640625" customWidth="1"/>
    <col min="3" max="3" width="16.33203125" customWidth="1"/>
    <col min="9" max="9" width="12.1640625" customWidth="1"/>
    <col min="10" max="11" width="9.6640625" customWidth="1"/>
  </cols>
  <sheetData>
    <row r="1" spans="1:11" s="1" customFormat="1" ht="46" customHeight="1" x14ac:dyDescent="0.2">
      <c r="A1" s="3"/>
      <c r="B1" s="2" t="s">
        <v>34</v>
      </c>
      <c r="I1" s="49" t="s">
        <v>0</v>
      </c>
      <c r="J1" s="49" t="s">
        <v>1</v>
      </c>
      <c r="K1" s="49" t="s">
        <v>2</v>
      </c>
    </row>
    <row r="2" spans="1:11" s="8" customFormat="1" x14ac:dyDescent="0.2"/>
    <row r="3" spans="1:11" s="8" customFormat="1" ht="42.5" customHeight="1" x14ac:dyDescent="0.2"/>
    <row r="6" spans="1:11" ht="19" x14ac:dyDescent="0.2">
      <c r="B6" s="58" t="s">
        <v>32</v>
      </c>
      <c r="C6" s="57">
        <v>45574</v>
      </c>
    </row>
    <row r="8" spans="1:11" ht="19" x14ac:dyDescent="0.25">
      <c r="B8" s="59" t="s">
        <v>33</v>
      </c>
    </row>
    <row r="9" spans="1:11" ht="16" x14ac:dyDescent="0.2">
      <c r="B9" s="61" t="s">
        <v>29</v>
      </c>
      <c r="C9" s="61" t="s">
        <v>30</v>
      </c>
    </row>
    <row r="10" spans="1:11" x14ac:dyDescent="0.2">
      <c r="B10" s="54" t="s">
        <v>51</v>
      </c>
      <c r="C10" s="55">
        <v>50050.3</v>
      </c>
    </row>
    <row r="11" spans="1:11" x14ac:dyDescent="0.2">
      <c r="B11" s="54" t="s">
        <v>52</v>
      </c>
      <c r="C11" s="55">
        <v>61081</v>
      </c>
    </row>
    <row r="12" spans="1:11" x14ac:dyDescent="0.2">
      <c r="B12" s="54" t="s">
        <v>53</v>
      </c>
      <c r="C12" s="55">
        <v>336081.14</v>
      </c>
    </row>
    <row r="13" spans="1:11" x14ac:dyDescent="0.2">
      <c r="B13" s="54" t="s">
        <v>54</v>
      </c>
      <c r="C13" s="55">
        <v>305169.18</v>
      </c>
    </row>
    <row r="14" spans="1:11" x14ac:dyDescent="0.2">
      <c r="B14" s="54" t="s">
        <v>55</v>
      </c>
      <c r="C14" s="55">
        <v>439764.6</v>
      </c>
    </row>
    <row r="15" spans="1:11" x14ac:dyDescent="0.2">
      <c r="B15" s="54" t="s">
        <v>56</v>
      </c>
      <c r="C15" s="55">
        <v>50000</v>
      </c>
    </row>
    <row r="16" spans="1:11" x14ac:dyDescent="0.2">
      <c r="B16" s="54" t="s">
        <v>57</v>
      </c>
      <c r="C16" s="55">
        <v>43905.69</v>
      </c>
    </row>
    <row r="17" spans="2:3" x14ac:dyDescent="0.2">
      <c r="B17" s="54" t="s">
        <v>58</v>
      </c>
      <c r="C17" s="55">
        <v>-30</v>
      </c>
    </row>
    <row r="19" spans="2:3" x14ac:dyDescent="0.2">
      <c r="B19" s="56" t="s">
        <v>31</v>
      </c>
      <c r="C19" s="55">
        <f>SUM(C9:C17)</f>
        <v>1286021.9099999999</v>
      </c>
    </row>
    <row r="21" spans="2:3" ht="19" x14ac:dyDescent="0.25">
      <c r="B21" s="60" t="s">
        <v>59</v>
      </c>
    </row>
    <row r="22" spans="2:3" ht="16" x14ac:dyDescent="0.2">
      <c r="B22" s="61" t="s">
        <v>29</v>
      </c>
      <c r="C22" s="61" t="s">
        <v>30</v>
      </c>
    </row>
    <row r="23" spans="2:3" x14ac:dyDescent="0.2">
      <c r="B23" s="54" t="s">
        <v>60</v>
      </c>
      <c r="C23" s="55">
        <v>0</v>
      </c>
    </row>
    <row r="24" spans="2:3" x14ac:dyDescent="0.2">
      <c r="B24" s="54" t="s">
        <v>61</v>
      </c>
      <c r="C24" s="55">
        <v>0</v>
      </c>
    </row>
    <row r="25" spans="2:3" x14ac:dyDescent="0.2">
      <c r="B25" s="54" t="s">
        <v>62</v>
      </c>
      <c r="C25" s="55">
        <v>0</v>
      </c>
    </row>
    <row r="26" spans="2:3" x14ac:dyDescent="0.2">
      <c r="B26" s="54" t="s">
        <v>63</v>
      </c>
      <c r="C26" s="55">
        <v>0</v>
      </c>
    </row>
    <row r="27" spans="2:3" x14ac:dyDescent="0.2">
      <c r="B27" s="54" t="s">
        <v>64</v>
      </c>
      <c r="C27" s="55">
        <v>0</v>
      </c>
    </row>
    <row r="28" spans="2:3" x14ac:dyDescent="0.2">
      <c r="B28" s="54" t="s">
        <v>65</v>
      </c>
      <c r="C28" s="55">
        <v>0</v>
      </c>
    </row>
    <row r="29" spans="2:3" x14ac:dyDescent="0.2">
      <c r="B29" s="54" t="s">
        <v>66</v>
      </c>
      <c r="C29" s="55">
        <v>0</v>
      </c>
    </row>
    <row r="30" spans="2:3" x14ac:dyDescent="0.2">
      <c r="B30" s="54" t="s">
        <v>67</v>
      </c>
      <c r="C30" s="55">
        <v>0</v>
      </c>
    </row>
    <row r="31" spans="2:3" x14ac:dyDescent="0.2">
      <c r="B31" s="54" t="s">
        <v>68</v>
      </c>
      <c r="C31" s="55">
        <v>0</v>
      </c>
    </row>
    <row r="32" spans="2:3" x14ac:dyDescent="0.2">
      <c r="B32" s="54" t="s">
        <v>69</v>
      </c>
      <c r="C32" s="55">
        <v>0</v>
      </c>
    </row>
    <row r="33" spans="2:3" x14ac:dyDescent="0.2">
      <c r="B33" s="54" t="s">
        <v>70</v>
      </c>
      <c r="C33" s="55">
        <v>0</v>
      </c>
    </row>
    <row r="34" spans="2:3" x14ac:dyDescent="0.2">
      <c r="B34" s="54" t="s">
        <v>71</v>
      </c>
      <c r="C34" s="55">
        <v>0</v>
      </c>
    </row>
    <row r="35" spans="2:3" x14ac:dyDescent="0.2">
      <c r="B35" s="54" t="s">
        <v>72</v>
      </c>
      <c r="C35" s="55">
        <v>0</v>
      </c>
    </row>
    <row r="36" spans="2:3" x14ac:dyDescent="0.2">
      <c r="B36" s="54" t="s">
        <v>73</v>
      </c>
      <c r="C36" s="55">
        <v>0</v>
      </c>
    </row>
  </sheetData>
  <hyperlinks>
    <hyperlink ref="I1" location="'Weekly Summary'!A1" tooltip="Select to navigate to the weekly mixed cashflow summary" display="CASH FLOW" xr:uid="{AA889AB0-CD93-4391-ABD7-36C9B2D4B9B1}"/>
    <hyperlink ref="J1" location="Settings!A1" tooltip="Navigate to the settings page to change cash threshold values" display="SETTINGS" xr:uid="{FFB6CF8A-FED7-4DED-BC10-D7402F061BAF}"/>
    <hyperlink ref="K1" location="About!A1" tooltip="Learn more about CashFlow Tool " display="ABOUT" xr:uid="{AAC8D505-1E46-47A5-9CD4-FD560B03A50B}"/>
  </hyperlinks>
  <pageMargins left="0.7" right="0.7" top="0.75" bottom="0.75" header="0.3" footer="0.3"/>
  <pageSetup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63684-96E2-45BC-A1E8-7786815698F2}">
  <dimension ref="A1:J19"/>
  <sheetViews>
    <sheetView workbookViewId="0"/>
  </sheetViews>
  <sheetFormatPr baseColWidth="10" defaultColWidth="8.6640625" defaultRowHeight="15" x14ac:dyDescent="0.2"/>
  <cols>
    <col min="1" max="1" width="13.33203125" style="8" customWidth="1"/>
    <col min="2" max="2" width="17" style="8" customWidth="1"/>
    <col min="3" max="3" width="40.5" style="8" customWidth="1"/>
    <col min="4" max="4" width="21.33203125" style="8" customWidth="1"/>
    <col min="5" max="5" width="15.83203125" style="8" customWidth="1"/>
    <col min="6" max="7" width="8.6640625" style="8"/>
    <col min="8" max="8" width="19.1640625" style="8" customWidth="1"/>
    <col min="9" max="9" width="16.1640625" style="8" customWidth="1"/>
    <col min="10" max="10" width="13.33203125" style="8" customWidth="1"/>
    <col min="11" max="16384" width="8.6640625" style="8"/>
  </cols>
  <sheetData>
    <row r="1" spans="1:10" s="47" customFormat="1" ht="46" customHeight="1" x14ac:dyDescent="0.2">
      <c r="A1" s="46"/>
      <c r="B1" s="2" t="s">
        <v>34</v>
      </c>
      <c r="H1" s="48" t="s">
        <v>0</v>
      </c>
      <c r="I1" s="48" t="s">
        <v>1</v>
      </c>
      <c r="J1" s="48" t="s">
        <v>2</v>
      </c>
    </row>
    <row r="2" spans="1:10" ht="21" x14ac:dyDescent="0.25">
      <c r="A2" s="29" t="s">
        <v>10</v>
      </c>
    </row>
    <row r="3" spans="1:10" ht="42.5" customHeight="1" x14ac:dyDescent="0.2"/>
    <row r="7" spans="1:10" x14ac:dyDescent="0.2">
      <c r="C7" s="52" t="s">
        <v>11</v>
      </c>
      <c r="D7" s="51">
        <v>949940.77</v>
      </c>
    </row>
    <row r="9" spans="1:10" x14ac:dyDescent="0.2">
      <c r="C9" s="52" t="s">
        <v>12</v>
      </c>
      <c r="D9" s="30">
        <v>500</v>
      </c>
    </row>
    <row r="11" spans="1:10" x14ac:dyDescent="0.2">
      <c r="C11" s="31" t="s">
        <v>13</v>
      </c>
    </row>
    <row r="12" spans="1:10" x14ac:dyDescent="0.2">
      <c r="C12" s="32" t="s">
        <v>14</v>
      </c>
      <c r="D12" s="34">
        <f ca="1">MAX([0]!CashBalanceRow)</f>
        <v>1857976.3299999989</v>
      </c>
    </row>
    <row r="13" spans="1:10" x14ac:dyDescent="0.2">
      <c r="C13" s="32" t="s">
        <v>15</v>
      </c>
      <c r="D13" s="32">
        <f ca="1">D12-D9</f>
        <v>1857476.3299999989</v>
      </c>
    </row>
    <row r="14" spans="1:10" x14ac:dyDescent="0.2">
      <c r="C14" s="32" t="s">
        <v>16</v>
      </c>
      <c r="D14" s="32">
        <f ca="1">D13/3</f>
        <v>619158.77666666626</v>
      </c>
    </row>
    <row r="16" spans="1:10" x14ac:dyDescent="0.2">
      <c r="D16" s="33" t="s">
        <v>17</v>
      </c>
      <c r="E16" s="33" t="s">
        <v>18</v>
      </c>
    </row>
    <row r="17" spans="3:5" x14ac:dyDescent="0.2">
      <c r="C17" s="32" t="s">
        <v>19</v>
      </c>
      <c r="D17" s="34">
        <f ca="1">E18+1</f>
        <v>1238820.5533333325</v>
      </c>
      <c r="E17" s="34">
        <f ca="1">D17+D14</f>
        <v>1857979.3299999987</v>
      </c>
    </row>
    <row r="18" spans="3:5" x14ac:dyDescent="0.2">
      <c r="C18" s="32" t="s">
        <v>20</v>
      </c>
      <c r="D18" s="35">
        <f ca="1">E19+1</f>
        <v>619660.77666666626</v>
      </c>
      <c r="E18" s="35">
        <f ca="1">D18+D14</f>
        <v>1238819.5533333325</v>
      </c>
    </row>
    <row r="19" spans="3:5" x14ac:dyDescent="0.2">
      <c r="C19" s="32" t="s">
        <v>21</v>
      </c>
      <c r="D19" s="36">
        <f>D9+1</f>
        <v>501</v>
      </c>
      <c r="E19" s="36">
        <f ca="1">D19+D14</f>
        <v>619659.77666666626</v>
      </c>
    </row>
  </sheetData>
  <hyperlinks>
    <hyperlink ref="H1" location="'Monthly Summary'!A1" tooltip="Select to navigate to Annual Cash Flow worksheet" display="CASH FLOW" xr:uid="{BA03D228-093D-4A9C-942E-B0A2FD64FDC5}"/>
    <hyperlink ref="I1" location="Settings!A1" tooltip="Navigate to the settings page to change cash threshold values" display="SETTINGS" xr:uid="{CD780132-7AD3-4449-B9E1-1D9FF238339D}"/>
    <hyperlink ref="J1" location="About!A1" tooltip="Learn more about CashFlow Tool " display="ABOUT" xr:uid="{018CAFDF-0748-4861-AAA3-3719E7ABC3F1}"/>
  </hyperlinks>
  <pageMargins left="0.7" right="0.7" top="0.75" bottom="0.75" header="0.3" footer="0.3"/>
  <pageSetup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B8B90-244B-4634-B1DF-4F580E75FA69}">
  <sheetPr>
    <tabColor theme="5"/>
  </sheetPr>
  <dimension ref="A1:K9"/>
  <sheetViews>
    <sheetView workbookViewId="0"/>
  </sheetViews>
  <sheetFormatPr baseColWidth="10" defaultColWidth="8.6640625" defaultRowHeight="15" x14ac:dyDescent="0.2"/>
  <cols>
    <col min="1" max="1" width="8.6640625" style="8"/>
    <col min="2" max="2" width="46.83203125" style="8" customWidth="1"/>
    <col min="3" max="8" width="8.6640625" style="8"/>
    <col min="9" max="9" width="13.1640625" style="8" customWidth="1"/>
    <col min="10" max="10" width="14.33203125" style="8" customWidth="1"/>
    <col min="11" max="11" width="11.33203125" style="8" customWidth="1"/>
    <col min="12" max="16384" width="8.6640625" style="8"/>
  </cols>
  <sheetData>
    <row r="1" spans="1:11" s="47" customFormat="1" ht="46" customHeight="1" x14ac:dyDescent="0.2">
      <c r="A1" s="46"/>
      <c r="B1" s="2" t="s">
        <v>34</v>
      </c>
      <c r="I1" s="48" t="s">
        <v>0</v>
      </c>
      <c r="J1" s="48" t="s">
        <v>1</v>
      </c>
      <c r="K1" s="48" t="s">
        <v>2</v>
      </c>
    </row>
    <row r="3" spans="1:11" ht="20" x14ac:dyDescent="0.2">
      <c r="B3" s="44" t="s">
        <v>23</v>
      </c>
    </row>
    <row r="4" spans="1:11" ht="19" x14ac:dyDescent="0.2">
      <c r="B4" s="44"/>
    </row>
    <row r="5" spans="1:11" ht="33" customHeight="1" x14ac:dyDescent="0.2">
      <c r="B5" s="50" t="s">
        <v>24</v>
      </c>
    </row>
    <row r="6" spans="1:11" ht="19" x14ac:dyDescent="0.2">
      <c r="B6" s="44"/>
    </row>
    <row r="7" spans="1:11" ht="33" customHeight="1" x14ac:dyDescent="0.2">
      <c r="B7" s="50" t="s">
        <v>25</v>
      </c>
    </row>
    <row r="8" spans="1:11" ht="19" x14ac:dyDescent="0.2">
      <c r="B8" s="45"/>
    </row>
    <row r="9" spans="1:11" ht="33" customHeight="1" x14ac:dyDescent="0.2">
      <c r="B9" s="50" t="s">
        <v>26</v>
      </c>
    </row>
  </sheetData>
  <hyperlinks>
    <hyperlink ref="G1" location="'Monthly Summary'!A1" tooltip="Select to navigate to Annual Cash Flow worksheet" display="CASH FLOW" xr:uid="{FB1BCE85-2D46-4E45-9143-4CE5BFE77D64}"/>
    <hyperlink ref="J1" location="Settings!A1" tooltip="Navigate to the settings page to change cash threshold values" display="SETTINGS" xr:uid="{8885556F-876D-4614-BD58-86F170DD12A0}"/>
    <hyperlink ref="K1" location="About!A1" tooltip="Learn more about CashFlow Tool " display="ABOUT" xr:uid="{825A443C-F3F7-4AB0-8E63-2918FA57CB01}"/>
    <hyperlink ref="B5" r:id="rId1" xr:uid="{CCE0BC4C-4CB4-44C5-91AB-81707133F279}"/>
    <hyperlink ref="B7" r:id="rId2" display="Cash Flow Tool Forecast guide" xr:uid="{BC2CFFF3-6155-4A26-8BCE-EC348944087B}"/>
    <hyperlink ref="B9" r:id="rId3" xr:uid="{338A4B12-8D57-424E-B9C9-F64BC6D2DB39}"/>
  </hyperlinks>
  <pageMargins left="0.7" right="0.7" top="0.75" bottom="0.75" header="0.3" footer="0.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</vt:lpstr>
      <vt:lpstr>Monthly Summary</vt:lpstr>
      <vt:lpstr>Charts</vt:lpstr>
      <vt:lpstr>Bank Accounts</vt:lpstr>
      <vt:lpstr>Settings</vt:lpstr>
      <vt:lpstr>About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Kelly</dc:creator>
  <cp:lastModifiedBy>Meps Schulte</cp:lastModifiedBy>
  <dcterms:created xsi:type="dcterms:W3CDTF">2019-09-24T16:15:09Z</dcterms:created>
  <dcterms:modified xsi:type="dcterms:W3CDTF">2024-10-09T12:20:26Z</dcterms:modified>
</cp:coreProperties>
</file>